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295" tabRatio="671" firstSheet="9" activeTab="9"/>
  </bookViews>
  <sheets>
    <sheet name="План на 2019" sheetId="1" state="hidden" r:id="rId1"/>
    <sheet name="План на 2019 (06.11.2018)" sheetId="2" state="hidden" r:id="rId2"/>
    <sheet name="План на 2019 (17.12.2018)" sheetId="3" state="hidden" r:id="rId3"/>
    <sheet name="План на 2019 (02.01.2019) (2)" sheetId="4" state="hidden" r:id="rId4"/>
    <sheet name="План на 2019 (02.01.2019) (1)" sheetId="5" state="hidden" r:id="rId5"/>
    <sheet name="План на 2019 (13.03.2019)" sheetId="6" state="hidden" r:id="rId6"/>
    <sheet name="План на 2019 (17.05.2019) " sheetId="7" state="hidden" r:id="rId7"/>
    <sheet name="План на 2019 (06.08.2019)" sheetId="8" state="hidden" r:id="rId8"/>
    <sheet name="План на 2020" sheetId="9" state="hidden" r:id="rId9"/>
    <sheet name="План 2021" sheetId="10" r:id="rId10"/>
    <sheet name="Материалы" sheetId="11" state="hidden" r:id="rId11"/>
    <sheet name="Лист1" sheetId="12" state="hidden" r:id="rId12"/>
  </sheets>
  <definedNames>
    <definedName name="_xlnm.Print_Area" localSheetId="9">'План 2021'!$A$1:$AF$84</definedName>
    <definedName name="_xlnm.Print_Area" localSheetId="0">'План на 2019'!$A$1:$Y$87</definedName>
    <definedName name="_xlnm.Print_Area" localSheetId="4">'План на 2019 (02.01.2019) (1)'!$A$1:$Y$71</definedName>
    <definedName name="_xlnm.Print_Area" localSheetId="3">'План на 2019 (02.01.2019) (2)'!$A$1:$Y$71</definedName>
    <definedName name="_xlnm.Print_Area" localSheetId="7">'План на 2019 (06.08.2019)'!$A$1:$Y$71</definedName>
    <definedName name="_xlnm.Print_Area" localSheetId="1">'План на 2019 (06.11.2018)'!$A$1:$Y$68</definedName>
    <definedName name="_xlnm.Print_Area" localSheetId="5">'План на 2019 (13.03.2019)'!$A$1:$Y$71</definedName>
    <definedName name="_xlnm.Print_Area" localSheetId="6">'План на 2019 (17.05.2019) '!$A$1:$Y$71</definedName>
    <definedName name="_xlnm.Print_Area" localSheetId="2">'План на 2019 (17.12.2018)'!$A$1:$Y$84</definedName>
    <definedName name="_xlnm.Print_Area" localSheetId="8">'План на 2020'!$A$1:$Y$85</definedName>
  </definedNames>
  <calcPr fullCalcOnLoad="1"/>
</workbook>
</file>

<file path=xl/sharedStrings.xml><?xml version="1.0" encoding="utf-8"?>
<sst xmlns="http://schemas.openxmlformats.org/spreadsheetml/2006/main" count="1669" uniqueCount="284">
  <si>
    <t>№№ п/п</t>
  </si>
  <si>
    <t>Наименование объекта</t>
  </si>
  <si>
    <t>Адрес работ,               км…-км…</t>
  </si>
  <si>
    <t>Объем работ</t>
  </si>
  <si>
    <t>км (п.м.)</t>
  </si>
  <si>
    <t>тыс.м2</t>
  </si>
  <si>
    <t>I</t>
  </si>
  <si>
    <t>Итого по содержанию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</si>
  <si>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</si>
  <si>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</si>
  <si>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</si>
  <si>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</si>
  <si>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</si>
  <si>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</si>
  <si>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</si>
  <si>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</si>
  <si>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</si>
  <si>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</si>
  <si>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</si>
  <si>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</si>
  <si>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</si>
  <si>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</t>
  </si>
  <si>
    <t>III</t>
  </si>
  <si>
    <t>Нали-чие ПСД</t>
  </si>
  <si>
    <t>Ед. измер.</t>
  </si>
  <si>
    <t>Исполни-тель работ ЛДД №</t>
  </si>
  <si>
    <t xml:space="preserve">План на  год </t>
  </si>
  <si>
    <t xml:space="preserve"> </t>
  </si>
  <si>
    <t>IY</t>
  </si>
  <si>
    <t>Мосты</t>
  </si>
  <si>
    <t>Поверхностная обработка</t>
  </si>
  <si>
    <t>Дороги</t>
  </si>
  <si>
    <t>нет</t>
  </si>
  <si>
    <t>2.1.</t>
  </si>
  <si>
    <t>2.2.</t>
  </si>
  <si>
    <t>2.3.</t>
  </si>
  <si>
    <t>2.4.</t>
  </si>
  <si>
    <t>Итого по поверхностной обработке</t>
  </si>
  <si>
    <t>3.1.</t>
  </si>
  <si>
    <t>Итого по ремонту мостов, шт/м.п.</t>
  </si>
  <si>
    <t>Устройство тонких слоев а/б покрытий</t>
  </si>
  <si>
    <t>4.1.</t>
  </si>
  <si>
    <t>4.2.</t>
  </si>
  <si>
    <t>4.3.</t>
  </si>
  <si>
    <t>Итого по устройству тонких слоев</t>
  </si>
  <si>
    <t>Обстановка дорог</t>
  </si>
  <si>
    <t>5.1.</t>
  </si>
  <si>
    <t>Итого по  обстановке дорог</t>
  </si>
  <si>
    <t>ТЕКУЩИЙ РЕМОНТ - всего</t>
  </si>
  <si>
    <t>СОДЕРЖАНИЕ АВТОМОБИЛЬНЫХ ДОРОГ</t>
  </si>
  <si>
    <t>ВСЕГО по ДЭУ №46 (содержание+текущий)</t>
  </si>
  <si>
    <t>км 44,7</t>
  </si>
  <si>
    <t>5.2.</t>
  </si>
  <si>
    <t>5.3.</t>
  </si>
  <si>
    <t>5.4.</t>
  </si>
  <si>
    <t>5.5.</t>
  </si>
  <si>
    <t>4.4.</t>
  </si>
  <si>
    <t>3.2.</t>
  </si>
  <si>
    <t>Адрес работ,  км…-км…</t>
  </si>
  <si>
    <t>тыс.руб.</t>
  </si>
  <si>
    <t>Р-30 Гомель - Ветка - Чечерск - Ямное</t>
  </si>
  <si>
    <t>устройство двойной поверхностной обработки щебнем ф. 12,5 - 17,5 мм (первая россыпь) и 5-10 мм (вторая россыпь) с применением битумной эмульсии</t>
  </si>
  <si>
    <t>42,000-42,543; 43,020-45,740; 46,600-47,008; 47,765-48,279; 48,873-49,170; 49,420-49,730; 50,025-50,240; 50,635-50,952; 51,600-51,761; 52,210 - 52,440;          52,925-53,729</t>
  </si>
  <si>
    <t>ЛДД-463</t>
  </si>
  <si>
    <t>Мост ч/з р.Ведерня на км 44,7 а/д Р-30 Гомель - Ветка - Чечерск - Ямное</t>
  </si>
  <si>
    <t>демонтаж тротуарных блоков, установка металлического барьерного ограждения (без устройстватротуаров)</t>
  </si>
  <si>
    <t>ремонт защитного слоя арматуры, торцов и фасадной части балок пролетных строений</t>
  </si>
  <si>
    <t>12 м.п.</t>
  </si>
  <si>
    <t>устройство выравнивающего слоя средней толщиной 0,025 м и защитного слоя толщиной 0,035 м из горячего ЩМБг20-III/2,0  асфальтоукладчиком</t>
  </si>
  <si>
    <t>47,008 - 47,765; 48,279 - 48,873; 49,170 - 49,420; 49,730 - 50,025</t>
  </si>
  <si>
    <t>50,240 - 50,635; 50,952 - 51,073; 51,761 - 52,210; 52,440 - 52,925</t>
  </si>
  <si>
    <t>установка металлического автопавильона</t>
  </si>
  <si>
    <t>км 10,489 (право) км 26,180 (лево)</t>
  </si>
  <si>
    <t>2 шт.</t>
  </si>
  <si>
    <t>ЛДД-464</t>
  </si>
  <si>
    <t>М-8/Е95 гр.РФ (Езерище) - Витебск - Гомель - гр.Украины (Новая Гута)</t>
  </si>
  <si>
    <t>333,900 - 334,100; 334,560 - 335,000; 335,100 - 335,300; 335,300 - 335,400; 335,700 - 336,300; 336,500 - 336,800</t>
  </si>
  <si>
    <t>ЛДД-462</t>
  </si>
  <si>
    <t>Фрезерование а/б покрытия фрезой импортного производства шириной 1000м, 100м²</t>
  </si>
  <si>
    <t>устройство выравнивающего слоя средней толщиной 0,01 м и защитного слоя толщиной 0,03 м из горячего ЩМБг20-II/2,0  асфальтоукладчиком</t>
  </si>
  <si>
    <t xml:space="preserve">337,000 - 337,230; 338,700 - 339,500; 340,000 - 340,360; </t>
  </si>
  <si>
    <t>4.5.</t>
  </si>
  <si>
    <t>4.6.</t>
  </si>
  <si>
    <t>340,450 - 340,800; 341,230 - 341,500; 342,100 - 342,260; 342,900 - 342,950; 346,700 - 346,800; 347,400 - 347,500; 359,000 - 359,500; 359,600 - 359,900</t>
  </si>
  <si>
    <t xml:space="preserve">Начальник территориальной группы ГОТН Белорусский инженерно-технический центр" </t>
  </si>
  <si>
    <t>Начальник ДЭУ №46</t>
  </si>
  <si>
    <t>Главный инженер</t>
  </si>
  <si>
    <t>Начальник ППС</t>
  </si>
  <si>
    <t>Хацкевич А.С.</t>
  </si>
  <si>
    <t>Федоров С.А.</t>
  </si>
  <si>
    <t>Мельникова Е.А.</t>
  </si>
  <si>
    <t>Киселев И.Н.</t>
  </si>
  <si>
    <t>Р-130 Б.Кошелево - Уваровичи - Калинино</t>
  </si>
  <si>
    <t>СОГЛАСОВАНО</t>
  </si>
  <si>
    <t xml:space="preserve">Начальник управления эксплуатации автомобильных дорог </t>
  </si>
  <si>
    <t>РУП АД "Гомельавтодор"</t>
  </si>
  <si>
    <t>_____________________ Мозгов С.А.</t>
  </si>
  <si>
    <t>" ___ " ________________ 2017 г.</t>
  </si>
  <si>
    <t>УТВЕРЖДАЮ</t>
  </si>
  <si>
    <t>Заместитель генерального директора по производству</t>
  </si>
  <si>
    <t>_____________________ Ясько Д.В.</t>
  </si>
  <si>
    <t>текущий ремонт</t>
  </si>
  <si>
    <t>содержание автомобильных дорог</t>
  </si>
  <si>
    <t>км 19,370 (лево)</t>
  </si>
  <si>
    <t>1 шт</t>
  </si>
  <si>
    <t>устройство автобусной остановки с установкой ж/б павильона</t>
  </si>
  <si>
    <t>42,543 - 43,020; 45,740 - 46,600</t>
  </si>
  <si>
    <t xml:space="preserve"> ПРОГРАММА ДОРОЖНЫХ РАБОТ</t>
  </si>
  <si>
    <t>на 2019 год по ДЭУ №46 собственными силами</t>
  </si>
  <si>
    <t>а/д Р-38 Буда-Кошелево-Чечерск-Краснополье</t>
  </si>
  <si>
    <t>устройство одиночной поверхностной обработки покрытия на ширину 7 м</t>
  </si>
  <si>
    <t>ЛДД-461, ЛДД-462</t>
  </si>
  <si>
    <t>1.1.</t>
  </si>
  <si>
    <t>1.2.</t>
  </si>
  <si>
    <t>а/д Р-124 Ветка-Добруш-Тереховка-гр.РФ и гр.Украины</t>
  </si>
  <si>
    <t>устройство двойной поверхностной обработки покрытия на ширину 7 м с приминением битумной эмульсии</t>
  </si>
  <si>
    <t>ЛДД-465</t>
  </si>
  <si>
    <t>1.3.</t>
  </si>
  <si>
    <t>а/д Р-130 Буда-Кошелево-Уваровичи-Калинино</t>
  </si>
  <si>
    <t>км 19,800-28,050</t>
  </si>
  <si>
    <t>Устройство тонких слоев асфальтобетонного покрытия</t>
  </si>
  <si>
    <t>а/д М-8/Е95 гр.РФ (Езерище)-Витебск-Гомель-гр.Украины</t>
  </si>
  <si>
    <t>устройство выравнивающего слоя средней толщины 0,025 м и защитного слоя толщиной 0,03 м из горячего плотного щебеночного мелкозернистого асфальтобетонаЩМБг20-III/2.0 асфальтоукладчиком</t>
  </si>
  <si>
    <t>км 50,400-50,906; км 56,791-58,330;                       км 60,090-60,618; км 61,160-61,731;                     км 63,600-65,004; км 77,000-82,200;                    км 94,400-96,900</t>
  </si>
  <si>
    <t xml:space="preserve">км 42,630-45,670; км 46,290-46960; км 56,610-58,627 </t>
  </si>
  <si>
    <t>км 340,000-340,360; км 340,450-340,800;            км 341,230-341,500; км 342,100-342,260;               км 342,900-342,950; км 346,700-346,800;              км 347,400-347,500; км 359,000-359,500;             км 359,600-359,900; км 363,050-365,500;             км 364,700-365,200; км 372,900-373,160;             км 375,450-376,380</t>
  </si>
  <si>
    <t>а/д Р-30 Гомель-Ветка-Чечерск-Ямное</t>
  </si>
  <si>
    <t>км 100,71-101,60</t>
  </si>
  <si>
    <t>ЛДД-461</t>
  </si>
  <si>
    <t>км 53,820, км 54,435</t>
  </si>
  <si>
    <t>Итого по тонким слоям</t>
  </si>
  <si>
    <t>км 106,204</t>
  </si>
  <si>
    <t>км 5,560 (справа)</t>
  </si>
  <si>
    <t>1 шт.</t>
  </si>
  <si>
    <t>Горизонтальная разметка а/дорог</t>
  </si>
  <si>
    <t>1 220,887 км линий</t>
  </si>
  <si>
    <t>км 339,052-км 339,332; км 339,867 - км 340,179; км 340,250 - км 340,540; км 341,068 - км 341,093; км 341,190 - км 341,466; км 341,657 - км 341,752; км 341,832 - км 341,992; км 342,100 - км 342,260; км 342,870 - км 342,905; км 343,741 - км 343,847; км 349,033 - км 349,066; км 349,155 - км 349,360</t>
  </si>
  <si>
    <t>устройство выравнивающего слоя средней толщины 0,025 м и защитного слоя толщиной 0,03 м из горячего плотного щебеночного мелкозернистого асфальтобетона ЩМБг20-III/2.0 асфальтоукладчиком</t>
  </si>
  <si>
    <t xml:space="preserve">демонтаж тротуарных блоков, установка металлического барьерного ограждения </t>
  </si>
  <si>
    <t>км 44,700</t>
  </si>
  <si>
    <t xml:space="preserve">Р-130 Буда-Кошелево-Уваровичи-Калинино </t>
  </si>
  <si>
    <t>км 21,660 (лево)</t>
  </si>
  <si>
    <t>" ___ " ________________ 2019 г.</t>
  </si>
  <si>
    <t>Потребность материалов</t>
  </si>
  <si>
    <t>8</t>
  </si>
  <si>
    <t>9</t>
  </si>
  <si>
    <t>10</t>
  </si>
  <si>
    <t>11</t>
  </si>
  <si>
    <t>12</t>
  </si>
  <si>
    <t>13</t>
  </si>
  <si>
    <t>щебень ф.5х10 = 1061 т., эмульсия = 130 т., а/бетон ЩМБ-III = 50 т.</t>
  </si>
  <si>
    <t>а/бетон ЩМБ II= 2488 тонн, (битум = 145 тонн)</t>
  </si>
  <si>
    <t>щебень ф.5-10 = 500 т., эмульсия = 100 тонн</t>
  </si>
  <si>
    <t>км 50,400-50,906; км 56,791-58,330; км 60,090-60,618; км 61,160-61,731; км 63,600-65,004; км 77,000-82,200; км 94,400-96,900</t>
  </si>
  <si>
    <t>Ж/б павильон  ПСБ-03 - 1 шт</t>
  </si>
  <si>
    <t>щебень ф.5-7,5 = 361 т, щебень ф.10-15 = 561 т,  эмульсия = 92 т, а/бетон ЩМБ II - 200 т, щебень ф.20-40 = 220 т, отсев = 870 т.</t>
  </si>
  <si>
    <t>растворитель - 3335 кг, эмаль белая 64444 кг, стеклошарики - 32393 кг</t>
  </si>
  <si>
    <t>км 50,400-50,906; км 56,791-58,330; км 60,090-60,618; км 61,160-61,731; км 63,600-65,004; км 77,000-82,200;  км 94,400-96,900</t>
  </si>
  <si>
    <t>КОРРЕКТИРОВКА ПРОГРАММА ДОРОЖНЫХ РАБОТ</t>
  </si>
  <si>
    <t>на 13.03.2019 год по ДЭУ №46 собственными силами</t>
  </si>
  <si>
    <t>18/19</t>
  </si>
  <si>
    <t>6/18</t>
  </si>
  <si>
    <t>016-18</t>
  </si>
  <si>
    <t>на 17.03.2019 год по ДЭУ №46 собственными силами</t>
  </si>
  <si>
    <t>УТОЧНЕННАЯ ПРОГРАММА ДОРОЖНЫХ РАБОТ</t>
  </si>
  <si>
    <t>на 06.08.2019 год по ДЭУ №46 собственными силами</t>
  </si>
  <si>
    <t>007-19</t>
  </si>
  <si>
    <t>ПРОГРАММА ДОРОЖНЫХ РАБОТ на 2020 год</t>
  </si>
  <si>
    <t>по состоянию на 06.11.2019 год по ДЭУ №46 собственными силами</t>
  </si>
  <si>
    <t xml:space="preserve">Ведущий инженер территориальной группы ГОТН Белорусский инженерно-технический центр" </t>
  </si>
  <si>
    <t>устройство одиночной поверхностной обработки покрытия на ширину 7 м с приминением битумной эмульсии, щебень ф.5-10 мм</t>
  </si>
  <si>
    <t>укрепление обосин ЩПС С-2</t>
  </si>
  <si>
    <t>Р-124 Ветка-Добруш-Тереховка-граница РФ и граница Украины (Веселовка)</t>
  </si>
  <si>
    <t>км 48,204-56,616</t>
  </si>
  <si>
    <t>устройство выравнивающего слоя средней толщины 0,025 м и защитного слоя толщиной 0,03 м из горячего плотного щебеночного мелкозернистого асфальтобетонаЩМБг20-III/2.0 с асфальтоукладчиком</t>
  </si>
  <si>
    <t>демонтаж тротуарных блоков, устройство совмещенного перильного и барьерного оцинкованного ограждения</t>
  </si>
  <si>
    <t>ремонт гидроизоляции, ремонт деформационных швов, ремонт плит пролетных строений, насадок и свай ремонтным составом</t>
  </si>
  <si>
    <t>мост через канал на км 9,850</t>
  </si>
  <si>
    <t>устройство автобусной остановки с установкой нового металлического автопавильона</t>
  </si>
  <si>
    <t>км 92,900 (лево)</t>
  </si>
  <si>
    <t>установка нового металлического автопавильона</t>
  </si>
  <si>
    <t>Малиновский О.В.</t>
  </si>
  <si>
    <t>км 4,610 (право)</t>
  </si>
  <si>
    <t>км 1,600 (право)</t>
  </si>
  <si>
    <t>км 19,623 - км 20,003</t>
  </si>
  <si>
    <t>замена перильного ограждения, рнмонт тротуаров</t>
  </si>
  <si>
    <t>380 м.п.</t>
  </si>
  <si>
    <t>км 50,390-50,872; км 56,791-58,373; км 60,090-60,606; км 61,156-61,724; км 63,741-65,140; км 77,000-82,248; км 94,310-96,900</t>
  </si>
  <si>
    <t>км 16,900-17,000; км 18,900 - км 26,990; км 27,059 - км 28,010</t>
  </si>
  <si>
    <t>" ___ " ________________ 2020 г.</t>
  </si>
  <si>
    <t>3.3.</t>
  </si>
  <si>
    <t>IV</t>
  </si>
  <si>
    <t>Итого по  обстановке дорог, штуки/м.п.</t>
  </si>
  <si>
    <t>а/д М-8/Е 95 гр.РФ-Витебск-Гомель-гр.Украины</t>
  </si>
  <si>
    <t>мост через р.Ипуть на км 19,579</t>
  </si>
  <si>
    <t>Ремонт шандорного заграждения с подъемным оборудованием</t>
  </si>
  <si>
    <t>Терещенко А.П.</t>
  </si>
  <si>
    <t>9/20</t>
  </si>
  <si>
    <t>29/20</t>
  </si>
  <si>
    <t>44/20</t>
  </si>
  <si>
    <t>03/2020</t>
  </si>
  <si>
    <t>I.II.  Физические показатели</t>
  </si>
  <si>
    <t>План</t>
  </si>
  <si>
    <t>%</t>
  </si>
  <si>
    <t>Выполнение</t>
  </si>
  <si>
    <t>Автомобильные дороги республиканского  значения и сооружения на них :</t>
  </si>
  <si>
    <t>Мосты, всего</t>
  </si>
  <si>
    <t>Автомобильные дороги, всего</t>
  </si>
  <si>
    <t>2.</t>
  </si>
  <si>
    <t>Текущий ремонт республиканского значения</t>
  </si>
  <si>
    <t>2.1</t>
  </si>
  <si>
    <t xml:space="preserve">    в том числе:</t>
  </si>
  <si>
    <t>2.2</t>
  </si>
  <si>
    <r>
      <t>т.м</t>
    </r>
    <r>
      <rPr>
        <sz val="14"/>
        <color indexed="8"/>
        <rFont val="Arial"/>
        <family val="2"/>
      </rPr>
      <t>²</t>
    </r>
  </si>
  <si>
    <t xml:space="preserve"> -собственные силы,                                                                                                          км</t>
  </si>
  <si>
    <t xml:space="preserve"> - собственные силы,                                                                                                       п.м.</t>
  </si>
  <si>
    <t>Ст-ть ед., руб.</t>
  </si>
  <si>
    <t>Поверхностная обработка (Сларрисил)</t>
  </si>
  <si>
    <t>Устройство защитных слоев афальтобетонного покрытия (реабилитация покрытия(Сларрисил)</t>
  </si>
  <si>
    <t>50,4-50,906; 56,791-58,330; 60,09-60,618; 61,160-61,731; 63,600-65,004; 77,000-82,200</t>
  </si>
  <si>
    <t>устройство выравнивающего слоя ср.толщина 2,5 см и защитного слоя толщиной 3 см из горячего плотного щебеночного мелкозернистого асфальтобетона ЩМБг20-III/2.0 с асфальтоукладчиком</t>
  </si>
  <si>
    <t>372,400-372,750; 373,110-373,190; 374,850-375,000; 378,050-378,300; 378,870-379,470; 381,200-381,500; 382,050-382,800; 383,700-383,850; 384,550-384,650; 384,850-385,500</t>
  </si>
  <si>
    <t xml:space="preserve">18,900-26,990; 27,059-28,010; </t>
  </si>
  <si>
    <t>ремонт кромки а/бпокрытия</t>
  </si>
  <si>
    <t>ПРОГРАММА ДОРОЖНЫХ РАБОТ на 2021 год</t>
  </si>
  <si>
    <t>устройство одиночной поверхностной обработки покрытия на ширину 7 м с приминением битумной эмульсии, щебень ф.5-10 мм (Сларрисил) и устройство выравнивающего слоя а/б</t>
  </si>
  <si>
    <t>устройство покрытия толщиной 6 см из горячего плотного щебеночного мелкозернистого асфальтобетонаЩМБг20-III/2.0 с асфальтоукладчиком</t>
  </si>
  <si>
    <t>разметка</t>
  </si>
  <si>
    <t>км.л.</t>
  </si>
  <si>
    <t>Сларрисил</t>
  </si>
  <si>
    <t xml:space="preserve"> 18,664 - 19,054</t>
  </si>
  <si>
    <t xml:space="preserve">План на  год, тыс.руб. </t>
  </si>
  <si>
    <t xml:space="preserve">в том числе </t>
  </si>
  <si>
    <t>I кв-л</t>
  </si>
  <si>
    <t>II кв-л</t>
  </si>
  <si>
    <t>III кв-л</t>
  </si>
  <si>
    <t>IV кв-л</t>
  </si>
  <si>
    <t>ПРОВЕРКА</t>
  </si>
  <si>
    <t>устройство автобусной остановки ( площадка + карман)</t>
  </si>
  <si>
    <t>02/2020</t>
  </si>
  <si>
    <t>Начальник ДЭУ № 46</t>
  </si>
  <si>
    <t>А.С.Хацкевич</t>
  </si>
  <si>
    <t>исп. 03 Терещенко А.П.</t>
  </si>
  <si>
    <t>освещение пешеходного перехода</t>
  </si>
  <si>
    <t>39,9 право</t>
  </si>
  <si>
    <t>Начальник ППО</t>
  </si>
  <si>
    <t>Ковалев А.С.</t>
  </si>
  <si>
    <t>С.А.Федоров</t>
  </si>
  <si>
    <t>А.П.Терещенко</t>
  </si>
  <si>
    <t>А.С.Ковалев</t>
  </si>
  <si>
    <t>С.В.Малиновский</t>
  </si>
  <si>
    <t xml:space="preserve">генерального директора </t>
  </si>
  <si>
    <t xml:space="preserve">Первый заместитель </t>
  </si>
  <si>
    <t>Начальник управления эксплуатации                                                                             автомобильных дорог РУП АД "Гомельавтодор"</t>
  </si>
  <si>
    <t>(на 03.12.2012г.)</t>
  </si>
  <si>
    <t>№ п/п по программе</t>
  </si>
  <si>
    <t>Наименование материалов</t>
  </si>
  <si>
    <t>Ед. изм.</t>
  </si>
  <si>
    <t>Щебень ф. 5-10 мм, 1 гр.</t>
  </si>
  <si>
    <t>тонн</t>
  </si>
  <si>
    <t>Битумная эмульсия</t>
  </si>
  <si>
    <t>Щебень ф. 20-40 мм</t>
  </si>
  <si>
    <t>Отсев</t>
  </si>
  <si>
    <t>ИТОГО потребность по текущему ремонту</t>
  </si>
  <si>
    <t>Потребность по содержанию</t>
  </si>
  <si>
    <t xml:space="preserve">Главный инженер </t>
  </si>
  <si>
    <r>
      <rPr>
        <b/>
        <sz val="12"/>
        <color indexed="8"/>
        <rFont val="Times New Roman"/>
        <family val="1"/>
      </rPr>
      <t>а/д Р-38 Буда-Кошелево-Чечерск-Краснополье</t>
    </r>
    <r>
      <rPr>
        <sz val="12"/>
        <color indexed="8"/>
        <rFont val="Times New Roman"/>
        <family val="1"/>
      </rPr>
      <t>, км50,4-50,906; 56,791-58,330; 60,09-60,618; 61,160-61,731; 63,600-65,004; 77,000-82,200</t>
    </r>
  </si>
  <si>
    <t>эмульсия</t>
  </si>
  <si>
    <t>цемент</t>
  </si>
  <si>
    <t>з- комп.</t>
  </si>
  <si>
    <t>щеб.5-10 3 гр.</t>
  </si>
  <si>
    <t>м3</t>
  </si>
  <si>
    <t>т</t>
  </si>
  <si>
    <t>отсев дроб</t>
  </si>
  <si>
    <t>отсев фр</t>
  </si>
  <si>
    <t>Щебень ф. 5-10 мм, 3 гр.</t>
  </si>
  <si>
    <t>Всего на 2021 г.</t>
  </si>
  <si>
    <t>Битумная эмульсия ЭБКД-М-60</t>
  </si>
  <si>
    <t>Щебень ф. 5-10 мм</t>
  </si>
  <si>
    <t>Отсев ф.2,5-5</t>
  </si>
  <si>
    <r>
      <t xml:space="preserve">Р-124 Ветка-Добруш-Тереховка-граница РФ и граница Украины (Веселовка),                 </t>
    </r>
    <r>
      <rPr>
        <sz val="12"/>
        <rFont val="Times New Roman"/>
        <family val="1"/>
      </rPr>
      <t xml:space="preserve"> км 39,9</t>
    </r>
  </si>
  <si>
    <t>А/бетон</t>
  </si>
  <si>
    <t>Потребности в поставке основных строительных материалов на 2021 год по объектам текущего ремонта и содержания а/д ДЭУ - 46</t>
  </si>
  <si>
    <t xml:space="preserve"> по ДЭУ №46 собственными силами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</si>
</sst>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_-* #,##0.0_р_._-;\-* #,##0.0_р_._-;_-* &quot;-&quot;_р_._-;_-@_-"/>
    <numFmt numFmtId="183" formatCode="_-* #,##0.0_р_._-;\-* #,##0.0_р_._-;_-* &quot;-&quot;??_р_._-;_-@_-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00_р_._-;\-* #,##0.000_р_._-;_-* &quot;-&quot;???_р_._-;_-@_-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_р_._-;\-* #,##0_р_._-;_-* &quot;-&quot;???_р_._-;_-@_-"/>
    <numFmt numFmtId="190" formatCode="0.0000"/>
    <numFmt numFmtId="191" formatCode="0.00000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(* #,##0_);_(* \(#,##0\);_(* &quot;-&quot;??_);_(@_)"/>
    <numFmt numFmtId="195" formatCode="_(* #,##0.0_);_(* \(#,##0.0\);_(* &quot;-&quot;??_);_(@_)"/>
    <numFmt numFmtId="196" formatCode="0.0%"/>
    <numFmt numFmtId="197" formatCode="_(* #,##0.00_);_(* \(#,##0.00\);_(* &quot;-&quot;??_);_(@_)"/>
    <numFmt numFmtId="198" formatCode="_(* #,##0.000_);_(* \(#,##0.000\);_(* &quot;-&quot;??_);_(@_)"/>
    <numFmt numFmtId="199" formatCode="_-* #,##0.0_р_._-;\-* #,##0.0_р_._-;_-* &quot;-&quot;?_р_._-;_-@_-"/>
    <numFmt numFmtId="200" formatCode="_(* #,##0.0000_);_(* \(#,##0.0000\);_(* &quot;-&quot;??_);_(@_)"/>
    <numFmt numFmtId="201" formatCode="_-* #,##0_р_._-;\-* #,##0_р_._-;_-* &quot;-&quot;?_р_._-;_-@_-"/>
    <numFmt numFmtId="202" formatCode="0.000000"/>
    <numFmt numFmtId="203" formatCode="0.0000000"/>
    <numFmt numFmtId="204" formatCode="_-* #,##0.000000_р_._-;\-* #,##0.000000_р_._-;_-* &quot;-&quot;??_р_._-;_-@_-"/>
    <numFmt numFmtId="205" formatCode="0.00000000"/>
    <numFmt numFmtId="206" formatCode="#,##0.0"/>
    <numFmt numFmtId="207" formatCode="#,##0.0000"/>
    <numFmt numFmtId="208" formatCode="#,##0.000"/>
    <numFmt numFmtId="209" formatCode="_-* #,##0.00_р_._-;\-* #,##0.00_р_._-;_-* &quot;-&quot;?_р_._-;_-@_-"/>
    <numFmt numFmtId="210" formatCode="_-* #,##0.000_р_._-;\-* #,##0.000_р_._-;_-* &quot;-&quot;?_р_._-;_-@_-"/>
    <numFmt numFmtId="211" formatCode="_-* #,##0.0\ _р_._-;\-* #,##0.0\ _р_._-;_-* &quot;-&quot;?\ _р_._-;_-@_-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#,##0.0000000000"/>
    <numFmt numFmtId="218" formatCode="[$-FC19]d\ mmmm\ yyyy\ &quot;г.&quot;"/>
    <numFmt numFmtId="219" formatCode="#,##0;[Red]#,##0"/>
    <numFmt numFmtId="220" formatCode="_-* #,##0.000\ _р_._-;\-* #,##0.000\ _р_._-;_-* &quot;-&quot;???\ _р_._-;_-@_-"/>
    <numFmt numFmtId="221" formatCode="_-* #,##0.00\ _р_._-;\-* #,##0.00\ _р_._-;_-* &quot;-&quot;???\ _р_._-;_-@_-"/>
    <numFmt numFmtId="222" formatCode="_-* #,##0.000\ _р_._-;\-* #,##0.000\ _р_._-;_-* &quot;-&quot;??\ _р_._-;_-@_-"/>
    <numFmt numFmtId="223" formatCode="_-* #,##0.000\ _₽_-;\-* #,##0.000\ _₽_-;_-* &quot;-&quot;???\ _₽_-;_-@_-"/>
    <numFmt numFmtId="224" formatCode="#,##0_ ;\-#,##0\ "/>
    <numFmt numFmtId="225" formatCode="_-* #,##0.0\ _₽_-;\-* #,##0.0\ _₽_-;_-* &quot;-&quot;?\ _₽_-;_-@_-"/>
    <numFmt numFmtId="226" formatCode="#,##0.0_ ;\-#,##0.0\ "/>
    <numFmt numFmtId="227" formatCode="_-* #,##0.0\ _₽_-;\-* #,##0.0\ _₽_-;_-* &quot;-&quot;??\ _₽_-;_-@_-"/>
  </numFmts>
  <fonts count="1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28"/>
      <name val="Mongolian Baiti"/>
      <family val="4"/>
    </font>
    <font>
      <i/>
      <sz val="14"/>
      <name val="Times New Roman"/>
      <family val="1"/>
    </font>
    <font>
      <b/>
      <sz val="14"/>
      <color indexed="8"/>
      <name val="Bookman Old Style"/>
      <family val="1"/>
    </font>
    <font>
      <b/>
      <sz val="14"/>
      <name val="Bookman Old Style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i/>
      <sz val="14"/>
      <color indexed="8"/>
      <name val="Arial Narrow"/>
      <family val="2"/>
    </font>
    <font>
      <b/>
      <i/>
      <sz val="14"/>
      <name val="Arial Narrow"/>
      <family val="2"/>
    </font>
    <font>
      <b/>
      <i/>
      <sz val="14"/>
      <color indexed="8"/>
      <name val="Arial Narrow"/>
      <family val="2"/>
    </font>
    <font>
      <b/>
      <i/>
      <sz val="14"/>
      <color indexed="12"/>
      <name val="Arial Narrow"/>
      <family val="2"/>
    </font>
    <font>
      <sz val="14"/>
      <color indexed="8"/>
      <name val="Arial Narrow"/>
      <family val="2"/>
    </font>
    <font>
      <sz val="14"/>
      <color indexed="12"/>
      <name val="Arial Narrow"/>
      <family val="2"/>
    </font>
    <font>
      <i/>
      <sz val="14"/>
      <name val="Arial Narrow"/>
      <family val="2"/>
    </font>
    <font>
      <i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i/>
      <sz val="16"/>
      <name val="Arial Narrow"/>
      <family val="2"/>
    </font>
    <font>
      <b/>
      <i/>
      <sz val="16"/>
      <color indexed="12"/>
      <name val="Arial Narrow"/>
      <family val="2"/>
    </font>
    <font>
      <i/>
      <sz val="16"/>
      <name val="Arial Narrow"/>
      <family val="2"/>
    </font>
    <font>
      <i/>
      <sz val="16"/>
      <color indexed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sz val="12"/>
      <color indexed="12"/>
      <name val="Arial Narrow"/>
      <family val="2"/>
    </font>
    <font>
      <b/>
      <sz val="16"/>
      <color indexed="12"/>
      <name val="Arial Narrow"/>
      <family val="2"/>
    </font>
    <font>
      <b/>
      <sz val="16"/>
      <color indexed="8"/>
      <name val="Arial Narrow"/>
      <family val="2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Arial Narrow"/>
      <family val="2"/>
    </font>
    <font>
      <sz val="16"/>
      <color indexed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Arial"/>
      <family val="2"/>
    </font>
    <font>
      <b/>
      <i/>
      <sz val="26"/>
      <name val="Mongolian Baiti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Book Antiqua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0"/>
      <name val="Bookman Old Style"/>
      <family val="1"/>
    </font>
    <font>
      <b/>
      <sz val="14"/>
      <color indexed="9"/>
      <name val="Arial Narrow"/>
      <family val="2"/>
    </font>
    <font>
      <b/>
      <sz val="14"/>
      <color indexed="10"/>
      <name val="Arial Narrow"/>
      <family val="2"/>
    </font>
    <font>
      <i/>
      <sz val="16"/>
      <color indexed="9"/>
      <name val="Arial Narrow"/>
      <family val="2"/>
    </font>
    <font>
      <b/>
      <i/>
      <sz val="16"/>
      <color indexed="9"/>
      <name val="Arial Narrow"/>
      <family val="2"/>
    </font>
    <font>
      <b/>
      <i/>
      <sz val="16"/>
      <color indexed="10"/>
      <name val="Arial Narrow"/>
      <family val="2"/>
    </font>
    <font>
      <b/>
      <sz val="16"/>
      <color indexed="8"/>
      <name val="Book Antiqua"/>
      <family val="1"/>
    </font>
    <font>
      <sz val="16"/>
      <color indexed="9"/>
      <name val="Arial Narrow"/>
      <family val="2"/>
    </font>
    <font>
      <b/>
      <sz val="16"/>
      <color indexed="10"/>
      <name val="Arial Narrow"/>
      <family val="2"/>
    </font>
    <font>
      <b/>
      <i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Book Antiqua"/>
      <family val="1"/>
    </font>
    <font>
      <b/>
      <i/>
      <sz val="14"/>
      <color theme="1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Bookman Old Style"/>
      <family val="1"/>
    </font>
    <font>
      <b/>
      <sz val="14"/>
      <color theme="1"/>
      <name val="Bookman Old Style"/>
      <family val="1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i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i/>
      <sz val="16"/>
      <color theme="1"/>
      <name val="Arial Narrow"/>
      <family val="2"/>
    </font>
    <font>
      <i/>
      <sz val="16"/>
      <color theme="0"/>
      <name val="Arial Narrow"/>
      <family val="2"/>
    </font>
    <font>
      <i/>
      <sz val="16"/>
      <color theme="1"/>
      <name val="Arial Narrow"/>
      <family val="2"/>
    </font>
    <font>
      <b/>
      <i/>
      <sz val="16"/>
      <color theme="0"/>
      <name val="Arial Narrow"/>
      <family val="2"/>
    </font>
    <font>
      <b/>
      <i/>
      <sz val="16"/>
      <color rgb="FFFF0000"/>
      <name val="Arial Narrow"/>
      <family val="2"/>
    </font>
    <font>
      <b/>
      <sz val="18"/>
      <color theme="1"/>
      <name val="Times New Roman"/>
      <family val="1"/>
    </font>
    <font>
      <b/>
      <sz val="16"/>
      <color theme="1"/>
      <name val="Book Antiqua"/>
      <family val="1"/>
    </font>
    <font>
      <b/>
      <sz val="16"/>
      <color theme="1"/>
      <name val="Times New Roman"/>
      <family val="1"/>
    </font>
    <font>
      <b/>
      <sz val="16"/>
      <color theme="1"/>
      <name val="Arial Narrow"/>
      <family val="2"/>
    </font>
    <font>
      <sz val="16"/>
      <color theme="0"/>
      <name val="Arial Narrow"/>
      <family val="2"/>
    </font>
    <font>
      <sz val="16"/>
      <color theme="1"/>
      <name val="Arial Narrow"/>
      <family val="2"/>
    </font>
    <font>
      <b/>
      <sz val="16"/>
      <color rgb="FFFF0000"/>
      <name val="Arial Narrow"/>
      <family val="2"/>
    </font>
    <font>
      <b/>
      <sz val="14"/>
      <color rgb="FF0000FF"/>
      <name val="Arial Narrow"/>
      <family val="2"/>
    </font>
    <font>
      <b/>
      <i/>
      <sz val="16"/>
      <color theme="1"/>
      <name val="Times New Roman"/>
      <family val="1"/>
    </font>
    <font>
      <b/>
      <sz val="14"/>
      <color rgb="FF0000FF"/>
      <name val="Times New Roman"/>
      <family val="1"/>
    </font>
    <font>
      <b/>
      <i/>
      <sz val="16"/>
      <color rgb="FF0000FF"/>
      <name val="Arial Narrow"/>
      <family val="2"/>
    </font>
    <font>
      <b/>
      <i/>
      <sz val="18"/>
      <color theme="1"/>
      <name val="Times New Roman"/>
      <family val="1"/>
    </font>
    <font>
      <b/>
      <sz val="16"/>
      <color rgb="FF0070C0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DAFB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E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A589"/>
        <bgColor indexed="64"/>
      </patternFill>
    </fill>
    <fill>
      <patternFill patternType="solid">
        <fgColor rgb="FF99E600"/>
        <bgColor indexed="64"/>
      </patternFill>
    </fill>
    <fill>
      <patternFill patternType="solid">
        <fgColor rgb="FFFF3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98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1" applyNumberFormat="0" applyAlignment="0" applyProtection="0"/>
    <xf numFmtId="0" fontId="110" fillId="27" borderId="2" applyNumberFormat="0" applyAlignment="0" applyProtection="0"/>
    <xf numFmtId="0" fontId="11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8" borderId="7" applyNumberFormat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1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84" fontId="11" fillId="0" borderId="0" xfId="0" applyNumberFormat="1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24" fillId="0" borderId="0" xfId="0" applyFont="1" applyFill="1" applyAlignment="1">
      <alignment/>
    </xf>
    <xf numFmtId="0" fontId="124" fillId="35" borderId="0" xfId="0" applyFont="1" applyFill="1" applyAlignment="1">
      <alignment/>
    </xf>
    <xf numFmtId="0" fontId="18" fillId="0" borderId="0" xfId="0" applyFont="1" applyFill="1" applyAlignment="1">
      <alignment/>
    </xf>
    <xf numFmtId="0" fontId="125" fillId="0" borderId="0" xfId="0" applyFont="1" applyFill="1" applyBorder="1" applyAlignment="1">
      <alignment vertical="center" textRotation="90"/>
    </xf>
    <xf numFmtId="0" fontId="126" fillId="0" borderId="0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vertical="center"/>
    </xf>
    <xf numFmtId="184" fontId="124" fillId="0" borderId="0" xfId="61" applyNumberFormat="1" applyFont="1" applyFill="1" applyBorder="1" applyAlignment="1">
      <alignment horizontal="center" vertical="center"/>
    </xf>
    <xf numFmtId="184" fontId="124" fillId="0" borderId="0" xfId="61" applyNumberFormat="1" applyFont="1" applyFill="1" applyBorder="1" applyAlignment="1">
      <alignment vertical="center" wrapText="1"/>
    </xf>
    <xf numFmtId="0" fontId="12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wrapText="1"/>
    </xf>
    <xf numFmtId="0" fontId="27" fillId="0" borderId="0" xfId="0" applyFont="1" applyFill="1" applyAlignment="1">
      <alignment/>
    </xf>
    <xf numFmtId="183" fontId="21" fillId="0" borderId="21" xfId="61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7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184" fontId="7" fillId="33" borderId="13" xfId="61" applyNumberFormat="1" applyFont="1" applyFill="1" applyBorder="1" applyAlignment="1">
      <alignment horizontal="center" vertical="center"/>
    </xf>
    <xf numFmtId="184" fontId="15" fillId="33" borderId="13" xfId="61" applyNumberFormat="1" applyFont="1" applyFill="1" applyBorder="1" applyAlignment="1">
      <alignment horizontal="center" vertical="center"/>
    </xf>
    <xf numFmtId="184" fontId="7" fillId="33" borderId="13" xfId="61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184" fontId="124" fillId="0" borderId="13" xfId="61" applyNumberFormat="1" applyFont="1" applyFill="1" applyBorder="1" applyAlignment="1">
      <alignment horizontal="center" vertical="center"/>
    </xf>
    <xf numFmtId="184" fontId="124" fillId="0" borderId="13" xfId="61" applyNumberFormat="1" applyFont="1" applyFill="1" applyBorder="1" applyAlignment="1">
      <alignment vertical="center" wrapText="1"/>
    </xf>
    <xf numFmtId="184" fontId="127" fillId="0" borderId="13" xfId="61" applyNumberFormat="1" applyFont="1" applyFill="1" applyBorder="1" applyAlignment="1">
      <alignment horizontal="center" vertical="center"/>
    </xf>
    <xf numFmtId="184" fontId="128" fillId="0" borderId="13" xfId="61" applyNumberFormat="1" applyFont="1" applyFill="1" applyBorder="1" applyAlignment="1">
      <alignment horizontal="center" vertical="center"/>
    </xf>
    <xf numFmtId="184" fontId="129" fillId="0" borderId="13" xfId="61" applyNumberFormat="1" applyFont="1" applyFill="1" applyBorder="1" applyAlignment="1">
      <alignment vertical="center" wrapText="1"/>
    </xf>
    <xf numFmtId="184" fontId="124" fillId="36" borderId="13" xfId="61" applyNumberFormat="1" applyFont="1" applyFill="1" applyBorder="1" applyAlignment="1">
      <alignment horizontal="center" vertical="center"/>
    </xf>
    <xf numFmtId="184" fontId="127" fillId="36" borderId="13" xfId="61" applyNumberFormat="1" applyFont="1" applyFill="1" applyBorder="1" applyAlignment="1">
      <alignment horizontal="center" vertical="center"/>
    </xf>
    <xf numFmtId="0" fontId="21" fillId="37" borderId="13" xfId="0" applyFont="1" applyFill="1" applyBorder="1" applyAlignment="1">
      <alignment vertical="center"/>
    </xf>
    <xf numFmtId="0" fontId="18" fillId="37" borderId="13" xfId="0" applyFont="1" applyFill="1" applyBorder="1" applyAlignment="1">
      <alignment vertical="center" wrapText="1"/>
    </xf>
    <xf numFmtId="0" fontId="21" fillId="37" borderId="13" xfId="0" applyFont="1" applyFill="1" applyBorder="1" applyAlignment="1">
      <alignment horizontal="center" vertical="center" wrapText="1"/>
    </xf>
    <xf numFmtId="185" fontId="21" fillId="37" borderId="13" xfId="61" applyNumberFormat="1" applyFont="1" applyFill="1" applyBorder="1" applyAlignment="1">
      <alignment vertical="center"/>
    </xf>
    <xf numFmtId="192" fontId="21" fillId="37" borderId="13" xfId="61" applyNumberFormat="1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vertical="center"/>
    </xf>
    <xf numFmtId="184" fontId="126" fillId="37" borderId="13" xfId="61" applyNumberFormat="1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192" fontId="19" fillId="37" borderId="13" xfId="61" applyNumberFormat="1" applyFont="1" applyFill="1" applyBorder="1" applyAlignment="1">
      <alignment horizontal="center" vertical="center" wrapText="1"/>
    </xf>
    <xf numFmtId="184" fontId="7" fillId="37" borderId="13" xfId="61" applyNumberFormat="1" applyFont="1" applyFill="1" applyBorder="1" applyAlignment="1">
      <alignment horizontal="center" vertical="center"/>
    </xf>
    <xf numFmtId="184" fontId="15" fillId="37" borderId="13" xfId="61" applyNumberFormat="1" applyFont="1" applyFill="1" applyBorder="1" applyAlignment="1">
      <alignment horizontal="center" vertical="center"/>
    </xf>
    <xf numFmtId="184" fontId="7" fillId="37" borderId="13" xfId="61" applyNumberFormat="1" applyFont="1" applyFill="1" applyBorder="1" applyAlignment="1">
      <alignment vertical="center" wrapText="1"/>
    </xf>
    <xf numFmtId="192" fontId="19" fillId="33" borderId="13" xfId="61" applyNumberFormat="1" applyFont="1" applyFill="1" applyBorder="1" applyAlignment="1">
      <alignment horizontal="center" vertical="center" wrapText="1"/>
    </xf>
    <xf numFmtId="184" fontId="124" fillId="33" borderId="13" xfId="61" applyNumberFormat="1" applyFont="1" applyFill="1" applyBorder="1" applyAlignment="1">
      <alignment horizontal="center" vertical="center"/>
    </xf>
    <xf numFmtId="184" fontId="124" fillId="33" borderId="13" xfId="61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184" fontId="19" fillId="0" borderId="13" xfId="61" applyNumberFormat="1" applyFont="1" applyFill="1" applyBorder="1" applyAlignment="1">
      <alignment vertical="center"/>
    </xf>
    <xf numFmtId="184" fontId="14" fillId="0" borderId="13" xfId="61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85" fontId="14" fillId="0" borderId="13" xfId="61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92" fontId="14" fillId="0" borderId="13" xfId="61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14" fillId="37" borderId="13" xfId="0" applyFont="1" applyFill="1" applyBorder="1" applyAlignment="1">
      <alignment vertical="center"/>
    </xf>
    <xf numFmtId="0" fontId="14" fillId="37" borderId="13" xfId="0" applyFont="1" applyFill="1" applyBorder="1" applyAlignment="1">
      <alignment vertical="center" wrapText="1"/>
    </xf>
    <xf numFmtId="0" fontId="21" fillId="37" borderId="13" xfId="0" applyFont="1" applyFill="1" applyBorder="1" applyAlignment="1">
      <alignment horizontal="center" vertical="center"/>
    </xf>
    <xf numFmtId="185" fontId="21" fillId="37" borderId="13" xfId="61" applyNumberFormat="1" applyFont="1" applyFill="1" applyBorder="1" applyAlignment="1">
      <alignment horizontal="center" vertical="center"/>
    </xf>
    <xf numFmtId="184" fontId="126" fillId="0" borderId="13" xfId="61" applyNumberFormat="1" applyFont="1" applyFill="1" applyBorder="1" applyAlignment="1">
      <alignment horizontal="center" vertical="center"/>
    </xf>
    <xf numFmtId="183" fontId="21" fillId="37" borderId="13" xfId="61" applyNumberFormat="1" applyFont="1" applyFill="1" applyBorder="1" applyAlignment="1">
      <alignment vertical="center"/>
    </xf>
    <xf numFmtId="184" fontId="18" fillId="37" borderId="13" xfId="61" applyNumberFormat="1" applyFont="1" applyFill="1" applyBorder="1" applyAlignment="1">
      <alignment horizontal="center" vertical="center"/>
    </xf>
    <xf numFmtId="184" fontId="17" fillId="0" borderId="13" xfId="61" applyNumberFormat="1" applyFont="1" applyFill="1" applyBorder="1" applyAlignment="1">
      <alignment horizontal="center" vertical="center"/>
    </xf>
    <xf numFmtId="184" fontId="7" fillId="0" borderId="13" xfId="61" applyNumberFormat="1" applyFont="1" applyFill="1" applyBorder="1" applyAlignment="1">
      <alignment horizontal="center" vertical="center"/>
    </xf>
    <xf numFmtId="184" fontId="15" fillId="0" borderId="13" xfId="61" applyNumberFormat="1" applyFont="1" applyFill="1" applyBorder="1" applyAlignment="1">
      <alignment horizontal="center" vertical="center"/>
    </xf>
    <xf numFmtId="184" fontId="7" fillId="0" borderId="13" xfId="61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184" fontId="16" fillId="0" borderId="13" xfId="61" applyNumberFormat="1" applyFont="1" applyFill="1" applyBorder="1" applyAlignment="1">
      <alignment horizontal="center" vertical="center"/>
    </xf>
    <xf numFmtId="180" fontId="21" fillId="37" borderId="13" xfId="0" applyNumberFormat="1" applyFont="1" applyFill="1" applyBorder="1" applyAlignment="1">
      <alignment horizontal="center" vertical="center"/>
    </xf>
    <xf numFmtId="184" fontId="22" fillId="37" borderId="13" xfId="61" applyNumberFormat="1" applyFont="1" applyFill="1" applyBorder="1" applyAlignment="1">
      <alignment horizontal="center" vertical="center"/>
    </xf>
    <xf numFmtId="0" fontId="126" fillId="38" borderId="13" xfId="0" applyFont="1" applyFill="1" applyBorder="1" applyAlignment="1">
      <alignment horizontal="center" vertical="center" wrapText="1"/>
    </xf>
    <xf numFmtId="0" fontId="124" fillId="38" borderId="13" xfId="0" applyFont="1" applyFill="1" applyBorder="1" applyAlignment="1">
      <alignment horizontal="center" vertical="center" wrapText="1"/>
    </xf>
    <xf numFmtId="221" fontId="124" fillId="38" borderId="13" xfId="0" applyNumberFormat="1" applyFont="1" applyFill="1" applyBorder="1" applyAlignment="1">
      <alignment vertical="center"/>
    </xf>
    <xf numFmtId="220" fontId="124" fillId="38" borderId="13" xfId="0" applyNumberFormat="1" applyFont="1" applyFill="1" applyBorder="1" applyAlignment="1">
      <alignment vertical="center"/>
    </xf>
    <xf numFmtId="0" fontId="124" fillId="38" borderId="13" xfId="0" applyFont="1" applyFill="1" applyBorder="1" applyAlignment="1">
      <alignment horizontal="center" vertical="center"/>
    </xf>
    <xf numFmtId="0" fontId="124" fillId="38" borderId="13" xfId="0" applyFont="1" applyFill="1" applyBorder="1" applyAlignment="1">
      <alignment vertical="center"/>
    </xf>
    <xf numFmtId="184" fontId="124" fillId="38" borderId="13" xfId="61" applyNumberFormat="1" applyFont="1" applyFill="1" applyBorder="1" applyAlignment="1">
      <alignment horizontal="center" vertical="center"/>
    </xf>
    <xf numFmtId="184" fontId="124" fillId="38" borderId="13" xfId="61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184" fontId="126" fillId="0" borderId="13" xfId="61" applyNumberFormat="1" applyFont="1" applyFill="1" applyBorder="1" applyAlignment="1">
      <alignment vertical="center" wrapText="1"/>
    </xf>
    <xf numFmtId="0" fontId="126" fillId="0" borderId="13" xfId="0" applyFont="1" applyFill="1" applyBorder="1" applyAlignment="1">
      <alignment horizontal="center" vertical="center" wrapText="1"/>
    </xf>
    <xf numFmtId="0" fontId="124" fillId="0" borderId="13" xfId="0" applyFont="1" applyFill="1" applyBorder="1" applyAlignment="1">
      <alignment horizontal="center" vertical="center"/>
    </xf>
    <xf numFmtId="0" fontId="124" fillId="0" borderId="13" xfId="0" applyFont="1" applyFill="1" applyBorder="1" applyAlignment="1">
      <alignment vertical="center"/>
    </xf>
    <xf numFmtId="185" fontId="21" fillId="0" borderId="13" xfId="61" applyNumberFormat="1" applyFont="1" applyFill="1" applyBorder="1" applyAlignment="1">
      <alignment horizontal="center" vertical="center" wrapText="1"/>
    </xf>
    <xf numFmtId="192" fontId="21" fillId="0" borderId="13" xfId="61" applyNumberFormat="1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vertical="center" wrapText="1"/>
    </xf>
    <xf numFmtId="0" fontId="19" fillId="39" borderId="13" xfId="0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vertical="center"/>
    </xf>
    <xf numFmtId="0" fontId="15" fillId="39" borderId="13" xfId="0" applyFont="1" applyFill="1" applyBorder="1" applyAlignment="1">
      <alignment vertical="center"/>
    </xf>
    <xf numFmtId="184" fontId="7" fillId="39" borderId="13" xfId="61" applyNumberFormat="1" applyFont="1" applyFill="1" applyBorder="1" applyAlignment="1">
      <alignment horizontal="center" vertical="center"/>
    </xf>
    <xf numFmtId="184" fontId="15" fillId="39" borderId="13" xfId="61" applyNumberFormat="1" applyFont="1" applyFill="1" applyBorder="1" applyAlignment="1">
      <alignment horizontal="center" vertical="center"/>
    </xf>
    <xf numFmtId="184" fontId="7" fillId="39" borderId="13" xfId="61" applyNumberFormat="1" applyFont="1" applyFill="1" applyBorder="1" applyAlignment="1">
      <alignment vertical="center" wrapText="1"/>
    </xf>
    <xf numFmtId="0" fontId="21" fillId="39" borderId="13" xfId="0" applyFont="1" applyFill="1" applyBorder="1" applyAlignment="1">
      <alignment vertical="center"/>
    </xf>
    <xf numFmtId="0" fontId="18" fillId="39" borderId="13" xfId="0" applyFont="1" applyFill="1" applyBorder="1" applyAlignment="1">
      <alignment vertical="center" wrapText="1"/>
    </xf>
    <xf numFmtId="0" fontId="21" fillId="39" borderId="13" xfId="0" applyFont="1" applyFill="1" applyBorder="1" applyAlignment="1">
      <alignment horizontal="center" vertical="center" wrapText="1"/>
    </xf>
    <xf numFmtId="185" fontId="21" fillId="39" borderId="13" xfId="61" applyNumberFormat="1" applyFont="1" applyFill="1" applyBorder="1" applyAlignment="1">
      <alignment horizontal="center" vertical="center" wrapText="1"/>
    </xf>
    <xf numFmtId="192" fontId="21" fillId="39" borderId="13" xfId="61" applyNumberFormat="1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vertical="center"/>
    </xf>
    <xf numFmtId="184" fontId="126" fillId="39" borderId="13" xfId="61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30" fillId="40" borderId="13" xfId="0" applyFont="1" applyFill="1" applyBorder="1" applyAlignment="1">
      <alignment vertical="center"/>
    </xf>
    <xf numFmtId="0" fontId="130" fillId="40" borderId="13" xfId="0" applyFont="1" applyFill="1" applyBorder="1" applyAlignment="1">
      <alignment horizontal="center" vertical="center" wrapText="1"/>
    </xf>
    <xf numFmtId="185" fontId="130" fillId="40" borderId="13" xfId="61" applyNumberFormat="1" applyFont="1" applyFill="1" applyBorder="1" applyAlignment="1">
      <alignment horizontal="center" vertical="center" wrapText="1"/>
    </xf>
    <xf numFmtId="192" fontId="130" fillId="40" borderId="13" xfId="61" applyNumberFormat="1" applyFont="1" applyFill="1" applyBorder="1" applyAlignment="1">
      <alignment horizontal="center" vertical="center" wrapText="1"/>
    </xf>
    <xf numFmtId="184" fontId="130" fillId="40" borderId="13" xfId="61" applyNumberFormat="1" applyFont="1" applyFill="1" applyBorder="1" applyAlignment="1">
      <alignment horizontal="center" vertical="center"/>
    </xf>
    <xf numFmtId="0" fontId="131" fillId="40" borderId="13" xfId="0" applyFont="1" applyFill="1" applyBorder="1" applyAlignment="1">
      <alignment vertical="center"/>
    </xf>
    <xf numFmtId="0" fontId="124" fillId="4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top" wrapText="1"/>
    </xf>
    <xf numFmtId="0" fontId="21" fillId="40" borderId="13" xfId="0" applyFont="1" applyFill="1" applyBorder="1" applyAlignment="1">
      <alignment vertical="center"/>
    </xf>
    <xf numFmtId="0" fontId="18" fillId="40" borderId="13" xfId="0" applyFont="1" applyFill="1" applyBorder="1" applyAlignment="1">
      <alignment vertical="center" wrapText="1"/>
    </xf>
    <xf numFmtId="0" fontId="21" fillId="40" borderId="13" xfId="0" applyFont="1" applyFill="1" applyBorder="1" applyAlignment="1">
      <alignment horizontal="center" vertical="center" wrapText="1"/>
    </xf>
    <xf numFmtId="185" fontId="21" fillId="40" borderId="13" xfId="61" applyNumberFormat="1" applyFont="1" applyFill="1" applyBorder="1" applyAlignment="1">
      <alignment horizontal="center" vertical="center" wrapText="1"/>
    </xf>
    <xf numFmtId="192" fontId="21" fillId="40" borderId="13" xfId="61" applyNumberFormat="1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vertical="center"/>
    </xf>
    <xf numFmtId="184" fontId="126" fillId="40" borderId="13" xfId="61" applyNumberFormat="1" applyFont="1" applyFill="1" applyBorder="1" applyAlignment="1">
      <alignment horizontal="center" vertical="center"/>
    </xf>
    <xf numFmtId="0" fontId="19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vertical="center" wrapText="1"/>
    </xf>
    <xf numFmtId="0" fontId="19" fillId="41" borderId="13" xfId="0" applyFont="1" applyFill="1" applyBorder="1" applyAlignment="1">
      <alignment horizontal="center" vertical="center" wrapText="1"/>
    </xf>
    <xf numFmtId="192" fontId="19" fillId="41" borderId="13" xfId="61" applyNumberFormat="1" applyFont="1" applyFill="1" applyBorder="1" applyAlignment="1">
      <alignment horizontal="center" vertical="center" wrapText="1"/>
    </xf>
    <xf numFmtId="0" fontId="15" fillId="41" borderId="13" xfId="0" applyFont="1" applyFill="1" applyBorder="1" applyAlignment="1">
      <alignment vertical="center"/>
    </xf>
    <xf numFmtId="184" fontId="124" fillId="41" borderId="13" xfId="61" applyNumberFormat="1" applyFont="1" applyFill="1" applyBorder="1" applyAlignment="1">
      <alignment horizontal="center" vertical="center"/>
    </xf>
    <xf numFmtId="184" fontId="124" fillId="41" borderId="13" xfId="61" applyNumberFormat="1" applyFont="1" applyFill="1" applyBorder="1" applyAlignment="1">
      <alignment vertical="center" wrapText="1"/>
    </xf>
    <xf numFmtId="0" fontId="14" fillId="41" borderId="13" xfId="0" applyFont="1" applyFill="1" applyBorder="1" applyAlignment="1">
      <alignment vertical="center"/>
    </xf>
    <xf numFmtId="0" fontId="18" fillId="41" borderId="13" xfId="0" applyFont="1" applyFill="1" applyBorder="1" applyAlignment="1">
      <alignment vertical="center" wrapText="1"/>
    </xf>
    <xf numFmtId="0" fontId="14" fillId="41" borderId="13" xfId="0" applyFont="1" applyFill="1" applyBorder="1" applyAlignment="1">
      <alignment vertical="center" wrapText="1"/>
    </xf>
    <xf numFmtId="0" fontId="21" fillId="41" borderId="13" xfId="0" applyFont="1" applyFill="1" applyBorder="1" applyAlignment="1">
      <alignment horizontal="center" vertical="center"/>
    </xf>
    <xf numFmtId="185" fontId="21" fillId="41" borderId="13" xfId="61" applyNumberFormat="1" applyFont="1" applyFill="1" applyBorder="1" applyAlignment="1">
      <alignment horizontal="center" vertical="center"/>
    </xf>
    <xf numFmtId="192" fontId="21" fillId="41" borderId="13" xfId="61" applyNumberFormat="1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vertical="center"/>
    </xf>
    <xf numFmtId="184" fontId="126" fillId="41" borderId="13" xfId="61" applyNumberFormat="1" applyFont="1" applyFill="1" applyBorder="1" applyAlignment="1">
      <alignment horizontal="center" vertical="center"/>
    </xf>
    <xf numFmtId="0" fontId="125" fillId="39" borderId="13" xfId="0" applyFont="1" applyFill="1" applyBorder="1" applyAlignment="1">
      <alignment horizontal="center" vertical="center" textRotation="90"/>
    </xf>
    <xf numFmtId="0" fontId="124" fillId="39" borderId="13" xfId="0" applyFont="1" applyFill="1" applyBorder="1" applyAlignment="1">
      <alignment horizontal="center" vertical="center" wrapText="1"/>
    </xf>
    <xf numFmtId="221" fontId="126" fillId="39" borderId="13" xfId="0" applyNumberFormat="1" applyFont="1" applyFill="1" applyBorder="1" applyAlignment="1">
      <alignment vertical="center" wrapText="1"/>
    </xf>
    <xf numFmtId="0" fontId="124" fillId="39" borderId="13" xfId="0" applyFont="1" applyFill="1" applyBorder="1" applyAlignment="1">
      <alignment horizontal="center" vertical="center"/>
    </xf>
    <xf numFmtId="0" fontId="124" fillId="39" borderId="13" xfId="0" applyFont="1" applyFill="1" applyBorder="1" applyAlignment="1">
      <alignment vertical="center"/>
    </xf>
    <xf numFmtId="184" fontId="124" fillId="39" borderId="13" xfId="61" applyNumberFormat="1" applyFont="1" applyFill="1" applyBorder="1" applyAlignment="1">
      <alignment horizontal="center" vertical="center"/>
    </xf>
    <xf numFmtId="184" fontId="124" fillId="39" borderId="13" xfId="61" applyNumberFormat="1" applyFont="1" applyFill="1" applyBorder="1" applyAlignment="1">
      <alignment vertical="center" wrapText="1"/>
    </xf>
    <xf numFmtId="0" fontId="7" fillId="39" borderId="13" xfId="0" applyFont="1" applyFill="1" applyBorder="1" applyAlignment="1">
      <alignment vertical="center" wrapText="1"/>
    </xf>
    <xf numFmtId="0" fontId="21" fillId="39" borderId="13" xfId="0" applyFont="1" applyFill="1" applyBorder="1" applyAlignment="1">
      <alignment horizontal="center" vertical="center"/>
    </xf>
    <xf numFmtId="180" fontId="21" fillId="39" borderId="13" xfId="0" applyNumberFormat="1" applyFont="1" applyFill="1" applyBorder="1" applyAlignment="1">
      <alignment horizontal="center" vertical="center"/>
    </xf>
    <xf numFmtId="184" fontId="18" fillId="39" borderId="13" xfId="61" applyNumberFormat="1" applyFont="1" applyFill="1" applyBorder="1" applyAlignment="1">
      <alignment horizontal="center" vertical="center"/>
    </xf>
    <xf numFmtId="184" fontId="22" fillId="39" borderId="13" xfId="61" applyNumberFormat="1" applyFont="1" applyFill="1" applyBorder="1" applyAlignment="1">
      <alignment horizontal="center" vertical="center"/>
    </xf>
    <xf numFmtId="0" fontId="126" fillId="39" borderId="13" xfId="0" applyFont="1" applyFill="1" applyBorder="1" applyAlignment="1">
      <alignment horizontal="left" vertical="center" wrapText="1"/>
    </xf>
    <xf numFmtId="171" fontId="126" fillId="39" borderId="13" xfId="61" applyFont="1" applyFill="1" applyBorder="1" applyAlignment="1">
      <alignment horizontal="center" vertical="center"/>
    </xf>
    <xf numFmtId="171" fontId="128" fillId="0" borderId="13" xfId="61" applyFont="1" applyFill="1" applyBorder="1" applyAlignment="1">
      <alignment horizontal="center" vertical="center"/>
    </xf>
    <xf numFmtId="171" fontId="126" fillId="41" borderId="13" xfId="61" applyFont="1" applyFill="1" applyBorder="1" applyAlignment="1">
      <alignment horizontal="center" vertical="center"/>
    </xf>
    <xf numFmtId="171" fontId="7" fillId="39" borderId="13" xfId="61" applyFont="1" applyFill="1" applyBorder="1" applyAlignment="1">
      <alignment horizontal="center" vertical="center"/>
    </xf>
    <xf numFmtId="171" fontId="7" fillId="0" borderId="13" xfId="61" applyFont="1" applyFill="1" applyBorder="1" applyAlignment="1">
      <alignment horizontal="center" vertical="center"/>
    </xf>
    <xf numFmtId="171" fontId="17" fillId="0" borderId="13" xfId="61" applyFont="1" applyFill="1" applyBorder="1" applyAlignment="1">
      <alignment horizontal="center" vertical="center"/>
    </xf>
    <xf numFmtId="171" fontId="18" fillId="39" borderId="13" xfId="61" applyFont="1" applyFill="1" applyBorder="1" applyAlignment="1">
      <alignment horizontal="center" vertical="center"/>
    </xf>
    <xf numFmtId="171" fontId="124" fillId="39" borderId="13" xfId="61" applyFont="1" applyFill="1" applyBorder="1" applyAlignment="1">
      <alignment horizontal="center" vertical="center"/>
    </xf>
    <xf numFmtId="171" fontId="126" fillId="0" borderId="13" xfId="61" applyFont="1" applyFill="1" applyBorder="1" applyAlignment="1">
      <alignment horizontal="center" vertical="center"/>
    </xf>
    <xf numFmtId="171" fontId="126" fillId="40" borderId="13" xfId="61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180" fontId="21" fillId="40" borderId="13" xfId="0" applyNumberFormat="1" applyFont="1" applyFill="1" applyBorder="1" applyAlignment="1">
      <alignment horizontal="center" vertical="center"/>
    </xf>
    <xf numFmtId="171" fontId="18" fillId="40" borderId="13" xfId="61" applyFont="1" applyFill="1" applyBorder="1" applyAlignment="1">
      <alignment horizontal="center" vertical="center"/>
    </xf>
    <xf numFmtId="184" fontId="18" fillId="40" borderId="13" xfId="61" applyNumberFormat="1" applyFont="1" applyFill="1" applyBorder="1" applyAlignment="1">
      <alignment horizontal="center" vertical="center"/>
    </xf>
    <xf numFmtId="184" fontId="22" fillId="40" borderId="13" xfId="61" applyNumberFormat="1" applyFont="1" applyFill="1" applyBorder="1" applyAlignment="1">
      <alignment horizontal="center" vertical="center"/>
    </xf>
    <xf numFmtId="184" fontId="124" fillId="0" borderId="13" xfId="61" applyNumberFormat="1" applyFont="1" applyFill="1" applyBorder="1" applyAlignment="1">
      <alignment horizontal="center" vertical="center"/>
    </xf>
    <xf numFmtId="184" fontId="128" fillId="0" borderId="13" xfId="61" applyNumberFormat="1" applyFont="1" applyFill="1" applyBorder="1" applyAlignment="1">
      <alignment horizontal="center" vertical="center"/>
    </xf>
    <xf numFmtId="184" fontId="127" fillId="0" borderId="13" xfId="6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4" fontId="126" fillId="0" borderId="0" xfId="61" applyNumberFormat="1" applyFont="1" applyFill="1" applyBorder="1" applyAlignment="1">
      <alignment horizontal="center" vertical="center"/>
    </xf>
    <xf numFmtId="184" fontId="126" fillId="0" borderId="0" xfId="61" applyNumberFormat="1" applyFont="1" applyFill="1" applyBorder="1" applyAlignment="1">
      <alignment vertical="center" wrapText="1"/>
    </xf>
    <xf numFmtId="0" fontId="14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vertical="center"/>
    </xf>
    <xf numFmtId="184" fontId="124" fillId="42" borderId="13" xfId="61" applyNumberFormat="1" applyFont="1" applyFill="1" applyBorder="1" applyAlignment="1">
      <alignment horizontal="center" vertical="center"/>
    </xf>
    <xf numFmtId="184" fontId="124" fillId="42" borderId="13" xfId="61" applyNumberFormat="1" applyFont="1" applyFill="1" applyBorder="1" applyAlignment="1">
      <alignment vertical="center" wrapText="1"/>
    </xf>
    <xf numFmtId="0" fontId="21" fillId="42" borderId="13" xfId="0" applyFont="1" applyFill="1" applyBorder="1" applyAlignment="1">
      <alignment horizontal="center" vertical="center"/>
    </xf>
    <xf numFmtId="0" fontId="22" fillId="42" borderId="13" xfId="0" applyFont="1" applyFill="1" applyBorder="1" applyAlignment="1">
      <alignment vertical="center"/>
    </xf>
    <xf numFmtId="184" fontId="126" fillId="42" borderId="13" xfId="61" applyNumberFormat="1" applyFont="1" applyFill="1" applyBorder="1" applyAlignment="1">
      <alignment horizontal="center" vertical="center"/>
    </xf>
    <xf numFmtId="184" fontId="126" fillId="42" borderId="13" xfId="61" applyNumberFormat="1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3" fillId="39" borderId="13" xfId="0" applyFont="1" applyFill="1" applyBorder="1" applyAlignment="1">
      <alignment horizontal="center" vertical="center"/>
    </xf>
    <xf numFmtId="0" fontId="34" fillId="39" borderId="13" xfId="0" applyFont="1" applyFill="1" applyBorder="1" applyAlignment="1">
      <alignment vertical="center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13" xfId="0" applyFont="1" applyFill="1" applyBorder="1" applyAlignment="1">
      <alignment vertical="center"/>
    </xf>
    <xf numFmtId="0" fontId="35" fillId="39" borderId="13" xfId="0" applyFont="1" applyFill="1" applyBorder="1" applyAlignment="1">
      <alignment vertical="center"/>
    </xf>
    <xf numFmtId="184" fontId="34" fillId="39" borderId="13" xfId="61" applyNumberFormat="1" applyFont="1" applyFill="1" applyBorder="1" applyAlignment="1">
      <alignment horizontal="center" vertical="center"/>
    </xf>
    <xf numFmtId="184" fontId="35" fillId="39" borderId="13" xfId="61" applyNumberFormat="1" applyFont="1" applyFill="1" applyBorder="1" applyAlignment="1">
      <alignment horizontal="center" vertical="center"/>
    </xf>
    <xf numFmtId="184" fontId="34" fillId="39" borderId="13" xfId="61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184" fontId="132" fillId="0" borderId="13" xfId="61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/>
    </xf>
    <xf numFmtId="184" fontId="132" fillId="0" borderId="13" xfId="61" applyNumberFormat="1" applyFont="1" applyFill="1" applyBorder="1" applyAlignment="1">
      <alignment vertical="center" wrapText="1"/>
    </xf>
    <xf numFmtId="184" fontId="133" fillId="0" borderId="13" xfId="61" applyNumberFormat="1" applyFont="1" applyFill="1" applyBorder="1" applyAlignment="1">
      <alignment vertical="center" wrapText="1"/>
    </xf>
    <xf numFmtId="0" fontId="38" fillId="39" borderId="13" xfId="0" applyFont="1" applyFill="1" applyBorder="1" applyAlignment="1">
      <alignment vertical="center"/>
    </xf>
    <xf numFmtId="0" fontId="39" fillId="39" borderId="13" xfId="0" applyFont="1" applyFill="1" applyBorder="1" applyAlignment="1">
      <alignment vertical="center" wrapText="1"/>
    </xf>
    <xf numFmtId="0" fontId="38" fillId="39" borderId="13" xfId="0" applyFont="1" applyFill="1" applyBorder="1" applyAlignment="1">
      <alignment horizontal="center" vertical="center" wrapText="1"/>
    </xf>
    <xf numFmtId="185" fontId="38" fillId="39" borderId="13" xfId="61" applyNumberFormat="1" applyFont="1" applyFill="1" applyBorder="1" applyAlignment="1">
      <alignment horizontal="center" vertical="center" wrapText="1"/>
    </xf>
    <xf numFmtId="192" fontId="38" fillId="39" borderId="13" xfId="61" applyNumberFormat="1" applyFont="1" applyFill="1" applyBorder="1" applyAlignment="1">
      <alignment horizontal="center" vertical="center" wrapText="1"/>
    </xf>
    <xf numFmtId="0" fontId="40" fillId="39" borderId="13" xfId="0" applyFont="1" applyFill="1" applyBorder="1" applyAlignment="1">
      <alignment vertical="center"/>
    </xf>
    <xf numFmtId="184" fontId="134" fillId="39" borderId="13" xfId="61" applyNumberFormat="1" applyFont="1" applyFill="1" applyBorder="1" applyAlignment="1">
      <alignment horizontal="center" vertical="center"/>
    </xf>
    <xf numFmtId="0" fontId="132" fillId="40" borderId="13" xfId="0" applyFont="1" applyFill="1" applyBorder="1" applyAlignment="1">
      <alignment horizontal="center" vertical="center"/>
    </xf>
    <xf numFmtId="0" fontId="132" fillId="40" borderId="13" xfId="0" applyFont="1" applyFill="1" applyBorder="1" applyAlignment="1">
      <alignment vertical="center"/>
    </xf>
    <xf numFmtId="0" fontId="135" fillId="40" borderId="13" xfId="0" applyFont="1" applyFill="1" applyBorder="1" applyAlignment="1">
      <alignment horizontal="center" vertical="center" wrapText="1"/>
    </xf>
    <xf numFmtId="185" fontId="135" fillId="40" borderId="13" xfId="61" applyNumberFormat="1" applyFont="1" applyFill="1" applyBorder="1" applyAlignment="1">
      <alignment horizontal="center" vertical="center" wrapText="1"/>
    </xf>
    <xf numFmtId="192" fontId="135" fillId="40" borderId="13" xfId="61" applyNumberFormat="1" applyFont="1" applyFill="1" applyBorder="1" applyAlignment="1">
      <alignment horizontal="center" vertical="center" wrapText="1"/>
    </xf>
    <xf numFmtId="0" fontId="135" fillId="40" borderId="13" xfId="0" applyFont="1" applyFill="1" applyBorder="1" applyAlignment="1">
      <alignment vertical="center"/>
    </xf>
    <xf numFmtId="184" fontId="135" fillId="40" borderId="13" xfId="61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185" fontId="38" fillId="0" borderId="13" xfId="61" applyNumberFormat="1" applyFont="1" applyFill="1" applyBorder="1" applyAlignment="1">
      <alignment horizontal="center" vertical="center" wrapText="1"/>
    </xf>
    <xf numFmtId="192" fontId="38" fillId="0" borderId="13" xfId="61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/>
    </xf>
    <xf numFmtId="184" fontId="134" fillId="0" borderId="13" xfId="61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top" wrapText="1"/>
    </xf>
    <xf numFmtId="0" fontId="38" fillId="40" borderId="13" xfId="0" applyFont="1" applyFill="1" applyBorder="1" applyAlignment="1">
      <alignment vertical="center"/>
    </xf>
    <xf numFmtId="0" fontId="39" fillId="40" borderId="13" xfId="0" applyFont="1" applyFill="1" applyBorder="1" applyAlignment="1">
      <alignment vertical="center" wrapText="1"/>
    </xf>
    <xf numFmtId="0" fontId="38" fillId="40" borderId="13" xfId="0" applyFont="1" applyFill="1" applyBorder="1" applyAlignment="1">
      <alignment horizontal="center" vertical="center" wrapText="1"/>
    </xf>
    <xf numFmtId="185" fontId="38" fillId="40" borderId="13" xfId="61" applyNumberFormat="1" applyFont="1" applyFill="1" applyBorder="1" applyAlignment="1">
      <alignment horizontal="center" vertical="center" wrapText="1"/>
    </xf>
    <xf numFmtId="192" fontId="38" fillId="40" borderId="13" xfId="61" applyNumberFormat="1" applyFont="1" applyFill="1" applyBorder="1" applyAlignment="1">
      <alignment horizontal="center" vertical="center" wrapText="1"/>
    </xf>
    <xf numFmtId="0" fontId="40" fillId="40" borderId="13" xfId="0" applyFont="1" applyFill="1" applyBorder="1" applyAlignment="1">
      <alignment vertical="center"/>
    </xf>
    <xf numFmtId="184" fontId="134" fillId="40" borderId="13" xfId="61" applyNumberFormat="1" applyFont="1" applyFill="1" applyBorder="1" applyAlignment="1">
      <alignment horizontal="center" vertical="center"/>
    </xf>
    <xf numFmtId="0" fontId="33" fillId="41" borderId="13" xfId="0" applyFont="1" applyFill="1" applyBorder="1" applyAlignment="1">
      <alignment horizontal="center" vertical="center"/>
    </xf>
    <xf numFmtId="0" fontId="34" fillId="41" borderId="13" xfId="0" applyFont="1" applyFill="1" applyBorder="1" applyAlignment="1">
      <alignment vertical="center" wrapText="1"/>
    </xf>
    <xf numFmtId="0" fontId="33" fillId="41" borderId="13" xfId="0" applyFont="1" applyFill="1" applyBorder="1" applyAlignment="1">
      <alignment horizontal="center" vertical="center" wrapText="1"/>
    </xf>
    <xf numFmtId="192" fontId="33" fillId="41" borderId="13" xfId="61" applyNumberFormat="1" applyFont="1" applyFill="1" applyBorder="1" applyAlignment="1">
      <alignment horizontal="center" vertical="center" wrapText="1"/>
    </xf>
    <xf numFmtId="0" fontId="35" fillId="41" borderId="13" xfId="0" applyFont="1" applyFill="1" applyBorder="1" applyAlignment="1">
      <alignment vertical="center"/>
    </xf>
    <xf numFmtId="184" fontId="132" fillId="41" borderId="13" xfId="61" applyNumberFormat="1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/>
    </xf>
    <xf numFmtId="184" fontId="33" fillId="0" borderId="13" xfId="61" applyNumberFormat="1" applyFont="1" applyFill="1" applyBorder="1" applyAlignment="1">
      <alignment vertical="center"/>
    </xf>
    <xf numFmtId="184" fontId="36" fillId="0" borderId="13" xfId="61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185" fontId="36" fillId="0" borderId="13" xfId="61" applyNumberFormat="1" applyFont="1" applyFill="1" applyBorder="1" applyAlignment="1">
      <alignment vertical="center"/>
    </xf>
    <xf numFmtId="0" fontId="36" fillId="41" borderId="13" xfId="0" applyFont="1" applyFill="1" applyBorder="1" applyAlignment="1">
      <alignment vertical="center"/>
    </xf>
    <xf numFmtId="0" fontId="39" fillId="41" borderId="13" xfId="0" applyFont="1" applyFill="1" applyBorder="1" applyAlignment="1">
      <alignment vertical="center" wrapText="1"/>
    </xf>
    <xf numFmtId="0" fontId="36" fillId="41" borderId="13" xfId="0" applyFont="1" applyFill="1" applyBorder="1" applyAlignment="1">
      <alignment vertical="center" wrapText="1"/>
    </xf>
    <xf numFmtId="0" fontId="38" fillId="41" borderId="13" xfId="0" applyFont="1" applyFill="1" applyBorder="1" applyAlignment="1">
      <alignment horizontal="center" vertical="center"/>
    </xf>
    <xf numFmtId="185" fontId="38" fillId="41" borderId="13" xfId="61" applyNumberFormat="1" applyFont="1" applyFill="1" applyBorder="1" applyAlignment="1">
      <alignment horizontal="center" vertical="center"/>
    </xf>
    <xf numFmtId="192" fontId="38" fillId="41" borderId="13" xfId="61" applyNumberFormat="1" applyFont="1" applyFill="1" applyBorder="1" applyAlignment="1">
      <alignment horizontal="center" vertical="center" wrapText="1"/>
    </xf>
    <xf numFmtId="0" fontId="40" fillId="41" borderId="13" xfId="0" applyFont="1" applyFill="1" applyBorder="1" applyAlignment="1">
      <alignment vertical="center"/>
    </xf>
    <xf numFmtId="184" fontId="134" fillId="41" borderId="13" xfId="61" applyNumberFormat="1" applyFont="1" applyFill="1" applyBorder="1" applyAlignment="1">
      <alignment horizontal="center" vertical="center"/>
    </xf>
    <xf numFmtId="184" fontId="34" fillId="0" borderId="13" xfId="61" applyNumberFormat="1" applyFont="1" applyFill="1" applyBorder="1" applyAlignment="1">
      <alignment horizontal="center" vertical="center"/>
    </xf>
    <xf numFmtId="184" fontId="34" fillId="0" borderId="13" xfId="61" applyNumberFormat="1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38" fillId="39" borderId="13" xfId="0" applyFont="1" applyFill="1" applyBorder="1" applyAlignment="1">
      <alignment horizontal="center" vertical="center"/>
    </xf>
    <xf numFmtId="180" fontId="38" fillId="39" borderId="13" xfId="0" applyNumberFormat="1" applyFont="1" applyFill="1" applyBorder="1" applyAlignment="1">
      <alignment horizontal="center" vertical="center"/>
    </xf>
    <xf numFmtId="184" fontId="40" fillId="39" borderId="13" xfId="61" applyNumberFormat="1" applyFont="1" applyFill="1" applyBorder="1" applyAlignment="1">
      <alignment horizontal="center" vertical="center"/>
    </xf>
    <xf numFmtId="0" fontId="132" fillId="39" borderId="13" xfId="0" applyFont="1" applyFill="1" applyBorder="1" applyAlignment="1">
      <alignment horizontal="center" vertical="center" textRotation="90"/>
    </xf>
    <xf numFmtId="0" fontId="134" fillId="39" borderId="13" xfId="0" applyFont="1" applyFill="1" applyBorder="1" applyAlignment="1">
      <alignment horizontal="left" vertical="center" wrapText="1"/>
    </xf>
    <xf numFmtId="0" fontId="132" fillId="39" borderId="13" xfId="0" applyFont="1" applyFill="1" applyBorder="1" applyAlignment="1">
      <alignment horizontal="center" vertical="center" wrapText="1"/>
    </xf>
    <xf numFmtId="221" fontId="134" fillId="39" borderId="13" xfId="0" applyNumberFormat="1" applyFont="1" applyFill="1" applyBorder="1" applyAlignment="1">
      <alignment vertical="center" wrapText="1"/>
    </xf>
    <xf numFmtId="0" fontId="132" fillId="39" borderId="13" xfId="0" applyFont="1" applyFill="1" applyBorder="1" applyAlignment="1">
      <alignment horizontal="center" vertical="center"/>
    </xf>
    <xf numFmtId="0" fontId="132" fillId="39" borderId="13" xfId="0" applyFont="1" applyFill="1" applyBorder="1" applyAlignment="1">
      <alignment vertical="center"/>
    </xf>
    <xf numFmtId="184" fontId="132" fillId="39" borderId="13" xfId="61" applyNumberFormat="1" applyFont="1" applyFill="1" applyBorder="1" applyAlignment="1">
      <alignment vertical="center" wrapText="1"/>
    </xf>
    <xf numFmtId="0" fontId="36" fillId="36" borderId="13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vertical="center"/>
    </xf>
    <xf numFmtId="0" fontId="38" fillId="36" borderId="13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vertical="center" wrapText="1"/>
    </xf>
    <xf numFmtId="0" fontId="46" fillId="39" borderId="13" xfId="0" applyFont="1" applyFill="1" applyBorder="1" applyAlignment="1">
      <alignment horizontal="center" vertical="center" wrapText="1"/>
    </xf>
    <xf numFmtId="0" fontId="46" fillId="39" borderId="13" xfId="0" applyFont="1" applyFill="1" applyBorder="1" applyAlignment="1">
      <alignment vertical="center"/>
    </xf>
    <xf numFmtId="0" fontId="47" fillId="39" borderId="13" xfId="0" applyFont="1" applyFill="1" applyBorder="1" applyAlignment="1">
      <alignment vertical="center"/>
    </xf>
    <xf numFmtId="184" fontId="45" fillId="39" borderId="13" xfId="61" applyNumberFormat="1" applyFont="1" applyFill="1" applyBorder="1" applyAlignment="1">
      <alignment horizontal="center" vertical="center"/>
    </xf>
    <xf numFmtId="184" fontId="47" fillId="39" borderId="13" xfId="61" applyNumberFormat="1" applyFont="1" applyFill="1" applyBorder="1" applyAlignment="1">
      <alignment horizontal="center" vertical="center"/>
    </xf>
    <xf numFmtId="184" fontId="45" fillId="39" borderId="13" xfId="61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 wrapText="1"/>
    </xf>
    <xf numFmtId="184" fontId="136" fillId="0" borderId="13" xfId="61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 wrapText="1"/>
    </xf>
    <xf numFmtId="184" fontId="137" fillId="0" borderId="13" xfId="61" applyNumberFormat="1" applyFont="1" applyFill="1" applyBorder="1" applyAlignment="1">
      <alignment horizontal="center" vertical="center"/>
    </xf>
    <xf numFmtId="184" fontId="138" fillId="0" borderId="13" xfId="61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184" fontId="136" fillId="0" borderId="13" xfId="61" applyNumberFormat="1" applyFont="1" applyFill="1" applyBorder="1" applyAlignment="1">
      <alignment vertical="center" wrapText="1"/>
    </xf>
    <xf numFmtId="184" fontId="139" fillId="0" borderId="13" xfId="61" applyNumberFormat="1" applyFont="1" applyFill="1" applyBorder="1" applyAlignment="1">
      <alignment vertical="center" wrapText="1"/>
    </xf>
    <xf numFmtId="185" fontId="46" fillId="39" borderId="13" xfId="61" applyNumberFormat="1" applyFont="1" applyFill="1" applyBorder="1" applyAlignment="1">
      <alignment horizontal="center" vertical="center" wrapText="1"/>
    </xf>
    <xf numFmtId="192" fontId="46" fillId="39" borderId="13" xfId="61" applyNumberFormat="1" applyFont="1" applyFill="1" applyBorder="1" applyAlignment="1">
      <alignment horizontal="center" vertical="center" wrapText="1"/>
    </xf>
    <xf numFmtId="171" fontId="136" fillId="39" borderId="13" xfId="61" applyFont="1" applyFill="1" applyBorder="1" applyAlignment="1">
      <alignment horizontal="center" vertical="center"/>
    </xf>
    <xf numFmtId="184" fontId="136" fillId="39" borderId="13" xfId="61" applyNumberFormat="1" applyFont="1" applyFill="1" applyBorder="1" applyAlignment="1">
      <alignment horizontal="center" vertical="center"/>
    </xf>
    <xf numFmtId="0" fontId="136" fillId="40" borderId="13" xfId="0" applyFont="1" applyFill="1" applyBorder="1" applyAlignment="1">
      <alignment horizontal="center" vertical="center"/>
    </xf>
    <xf numFmtId="0" fontId="136" fillId="40" borderId="13" xfId="0" applyFont="1" applyFill="1" applyBorder="1" applyAlignment="1">
      <alignment vertical="center"/>
    </xf>
    <xf numFmtId="0" fontId="140" fillId="40" borderId="13" xfId="0" applyFont="1" applyFill="1" applyBorder="1" applyAlignment="1">
      <alignment horizontal="center" vertical="center" wrapText="1"/>
    </xf>
    <xf numFmtId="185" fontId="140" fillId="40" borderId="13" xfId="61" applyNumberFormat="1" applyFont="1" applyFill="1" applyBorder="1" applyAlignment="1">
      <alignment horizontal="center" vertical="center" wrapText="1"/>
    </xf>
    <xf numFmtId="192" fontId="140" fillId="40" borderId="13" xfId="61" applyNumberFormat="1" applyFont="1" applyFill="1" applyBorder="1" applyAlignment="1">
      <alignment horizontal="center" vertical="center" wrapText="1"/>
    </xf>
    <xf numFmtId="0" fontId="140" fillId="40" borderId="13" xfId="0" applyFont="1" applyFill="1" applyBorder="1" applyAlignment="1">
      <alignment vertical="center"/>
    </xf>
    <xf numFmtId="184" fontId="140" fillId="40" borderId="13" xfId="61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185" fontId="46" fillId="0" borderId="13" xfId="61" applyNumberFormat="1" applyFont="1" applyFill="1" applyBorder="1" applyAlignment="1">
      <alignment horizontal="center" vertical="center" wrapText="1"/>
    </xf>
    <xf numFmtId="192" fontId="46" fillId="0" borderId="13" xfId="61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/>
    </xf>
    <xf numFmtId="171" fontId="136" fillId="0" borderId="13" xfId="6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top" wrapText="1"/>
    </xf>
    <xf numFmtId="0" fontId="46" fillId="40" borderId="13" xfId="0" applyFont="1" applyFill="1" applyBorder="1" applyAlignment="1">
      <alignment vertical="center"/>
    </xf>
    <xf numFmtId="0" fontId="45" fillId="40" borderId="13" xfId="0" applyFont="1" applyFill="1" applyBorder="1" applyAlignment="1">
      <alignment vertical="center" wrapText="1"/>
    </xf>
    <xf numFmtId="0" fontId="46" fillId="40" borderId="13" xfId="0" applyFont="1" applyFill="1" applyBorder="1" applyAlignment="1">
      <alignment horizontal="center" vertical="center" wrapText="1"/>
    </xf>
    <xf numFmtId="185" fontId="46" fillId="40" borderId="13" xfId="61" applyNumberFormat="1" applyFont="1" applyFill="1" applyBorder="1" applyAlignment="1">
      <alignment horizontal="center" vertical="center" wrapText="1"/>
    </xf>
    <xf numFmtId="192" fontId="46" fillId="40" borderId="13" xfId="61" applyNumberFormat="1" applyFont="1" applyFill="1" applyBorder="1" applyAlignment="1">
      <alignment horizontal="center" vertical="center" wrapText="1"/>
    </xf>
    <xf numFmtId="0" fontId="47" fillId="40" borderId="13" xfId="0" applyFont="1" applyFill="1" applyBorder="1" applyAlignment="1">
      <alignment vertical="center"/>
    </xf>
    <xf numFmtId="171" fontId="136" fillId="40" borderId="13" xfId="61" applyFont="1" applyFill="1" applyBorder="1" applyAlignment="1">
      <alignment horizontal="center" vertical="center"/>
    </xf>
    <xf numFmtId="184" fontId="136" fillId="40" borderId="13" xfId="61" applyNumberFormat="1" applyFont="1" applyFill="1" applyBorder="1" applyAlignment="1">
      <alignment horizontal="center" vertical="center"/>
    </xf>
    <xf numFmtId="184" fontId="136" fillId="40" borderId="13" xfId="61" applyNumberFormat="1" applyFont="1" applyFill="1" applyBorder="1" applyAlignment="1">
      <alignment horizontal="center" vertical="center" wrapText="1"/>
    </xf>
    <xf numFmtId="0" fontId="46" fillId="41" borderId="13" xfId="0" applyFont="1" applyFill="1" applyBorder="1" applyAlignment="1">
      <alignment horizontal="center" vertical="center"/>
    </xf>
    <xf numFmtId="0" fontId="45" fillId="41" borderId="13" xfId="0" applyFont="1" applyFill="1" applyBorder="1" applyAlignment="1">
      <alignment vertical="center" wrapText="1"/>
    </xf>
    <xf numFmtId="0" fontId="46" fillId="41" borderId="13" xfId="0" applyFont="1" applyFill="1" applyBorder="1" applyAlignment="1">
      <alignment horizontal="center" vertical="center" wrapText="1"/>
    </xf>
    <xf numFmtId="192" fontId="46" fillId="41" borderId="13" xfId="61" applyNumberFormat="1" applyFont="1" applyFill="1" applyBorder="1" applyAlignment="1">
      <alignment horizontal="center" vertical="center" wrapText="1"/>
    </xf>
    <xf numFmtId="0" fontId="47" fillId="41" borderId="13" xfId="0" applyFont="1" applyFill="1" applyBorder="1" applyAlignment="1">
      <alignment vertical="center"/>
    </xf>
    <xf numFmtId="184" fontId="136" fillId="41" borderId="13" xfId="61" applyNumberFormat="1" applyFont="1" applyFill="1" applyBorder="1" applyAlignment="1">
      <alignment horizontal="center" vertical="center"/>
    </xf>
    <xf numFmtId="184" fontId="136" fillId="41" borderId="13" xfId="61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184" fontId="46" fillId="0" borderId="13" xfId="61" applyNumberFormat="1" applyFont="1" applyFill="1" applyBorder="1" applyAlignment="1">
      <alignment vertical="center"/>
    </xf>
    <xf numFmtId="184" fontId="48" fillId="0" borderId="13" xfId="61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185" fontId="48" fillId="0" borderId="13" xfId="61" applyNumberFormat="1" applyFont="1" applyFill="1" applyBorder="1" applyAlignment="1">
      <alignment vertical="center"/>
    </xf>
    <xf numFmtId="0" fontId="48" fillId="41" borderId="13" xfId="0" applyFont="1" applyFill="1" applyBorder="1" applyAlignment="1">
      <alignment vertical="center"/>
    </xf>
    <xf numFmtId="0" fontId="48" fillId="41" borderId="13" xfId="0" applyFont="1" applyFill="1" applyBorder="1" applyAlignment="1">
      <alignment vertical="center" wrapText="1"/>
    </xf>
    <xf numFmtId="185" fontId="46" fillId="41" borderId="13" xfId="61" applyNumberFormat="1" applyFont="1" applyFill="1" applyBorder="1" applyAlignment="1">
      <alignment horizontal="center" vertical="center"/>
    </xf>
    <xf numFmtId="171" fontId="136" fillId="41" borderId="13" xfId="61" applyFont="1" applyFill="1" applyBorder="1" applyAlignment="1">
      <alignment horizontal="center" vertical="center"/>
    </xf>
    <xf numFmtId="171" fontId="45" fillId="39" borderId="13" xfId="61" applyFont="1" applyFill="1" applyBorder="1" applyAlignment="1">
      <alignment horizontal="center" vertical="center"/>
    </xf>
    <xf numFmtId="184" fontId="44" fillId="0" borderId="13" xfId="61" applyNumberFormat="1" applyFont="1" applyFill="1" applyBorder="1" applyAlignment="1">
      <alignment horizontal="center" vertical="center"/>
    </xf>
    <xf numFmtId="184" fontId="45" fillId="0" borderId="13" xfId="61" applyNumberFormat="1" applyFont="1" applyFill="1" applyBorder="1" applyAlignment="1">
      <alignment horizontal="center" vertical="center"/>
    </xf>
    <xf numFmtId="171" fontId="45" fillId="0" borderId="13" xfId="61" applyFont="1" applyFill="1" applyBorder="1" applyAlignment="1">
      <alignment horizontal="center" vertical="center"/>
    </xf>
    <xf numFmtId="184" fontId="47" fillId="0" borderId="13" xfId="61" applyNumberFormat="1" applyFont="1" applyFill="1" applyBorder="1" applyAlignment="1">
      <alignment horizontal="center" vertical="center"/>
    </xf>
    <xf numFmtId="184" fontId="45" fillId="0" borderId="13" xfId="61" applyNumberFormat="1" applyFont="1" applyFill="1" applyBorder="1" applyAlignment="1">
      <alignment vertical="center" wrapText="1"/>
    </xf>
    <xf numFmtId="171" fontId="44" fillId="0" borderId="13" xfId="61" applyFont="1" applyFill="1" applyBorder="1" applyAlignment="1">
      <alignment horizontal="center" vertical="center"/>
    </xf>
    <xf numFmtId="184" fontId="49" fillId="0" borderId="13" xfId="61" applyNumberFormat="1" applyFont="1" applyFill="1" applyBorder="1" applyAlignment="1">
      <alignment horizontal="center" vertical="center"/>
    </xf>
    <xf numFmtId="180" fontId="46" fillId="39" borderId="13" xfId="0" applyNumberFormat="1" applyFont="1" applyFill="1" applyBorder="1" applyAlignment="1">
      <alignment horizontal="center" vertical="center"/>
    </xf>
    <xf numFmtId="0" fontId="136" fillId="39" borderId="13" xfId="0" applyFont="1" applyFill="1" applyBorder="1" applyAlignment="1">
      <alignment horizontal="center" vertical="center" textRotation="90"/>
    </xf>
    <xf numFmtId="0" fontId="136" fillId="39" borderId="13" xfId="0" applyFont="1" applyFill="1" applyBorder="1" applyAlignment="1">
      <alignment horizontal="left" vertical="center" wrapText="1"/>
    </xf>
    <xf numFmtId="0" fontId="136" fillId="39" borderId="13" xfId="0" applyFont="1" applyFill="1" applyBorder="1" applyAlignment="1">
      <alignment horizontal="center" vertical="center" wrapText="1"/>
    </xf>
    <xf numFmtId="221" fontId="136" fillId="39" borderId="13" xfId="0" applyNumberFormat="1" applyFont="1" applyFill="1" applyBorder="1" applyAlignment="1">
      <alignment vertical="center" wrapText="1"/>
    </xf>
    <xf numFmtId="0" fontId="136" fillId="39" borderId="13" xfId="0" applyFont="1" applyFill="1" applyBorder="1" applyAlignment="1">
      <alignment horizontal="center" vertical="center"/>
    </xf>
    <xf numFmtId="0" fontId="136" fillId="39" borderId="13" xfId="0" applyFont="1" applyFill="1" applyBorder="1" applyAlignment="1">
      <alignment vertical="center"/>
    </xf>
    <xf numFmtId="184" fontId="136" fillId="39" borderId="13" xfId="61" applyNumberFormat="1" applyFont="1" applyFill="1" applyBorder="1" applyAlignment="1">
      <alignment vertical="center" wrapText="1"/>
    </xf>
    <xf numFmtId="0" fontId="48" fillId="36" borderId="13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vertical="center"/>
    </xf>
    <xf numFmtId="184" fontId="136" fillId="36" borderId="13" xfId="61" applyNumberFormat="1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37" fillId="0" borderId="0" xfId="0" applyFont="1" applyFill="1" applyAlignment="1">
      <alignment horizontal="right" wrapText="1"/>
    </xf>
    <xf numFmtId="183" fontId="38" fillId="0" borderId="21" xfId="61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30" fillId="0" borderId="0" xfId="0" applyFont="1" applyFill="1" applyAlignment="1">
      <alignment wrapText="1"/>
    </xf>
    <xf numFmtId="0" fontId="50" fillId="0" borderId="0" xfId="0" applyFont="1" applyFill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141" fillId="0" borderId="0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vertical="center" wrapText="1"/>
    </xf>
    <xf numFmtId="0" fontId="46" fillId="36" borderId="13" xfId="0" applyFont="1" applyFill="1" applyBorder="1" applyAlignment="1">
      <alignment horizontal="center" vertical="center" wrapText="1"/>
    </xf>
    <xf numFmtId="180" fontId="46" fillId="36" borderId="13" xfId="0" applyNumberFormat="1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vertical="center"/>
    </xf>
    <xf numFmtId="171" fontId="45" fillId="36" borderId="13" xfId="61" applyFont="1" applyFill="1" applyBorder="1" applyAlignment="1">
      <alignment horizontal="center" vertical="center"/>
    </xf>
    <xf numFmtId="184" fontId="45" fillId="36" borderId="13" xfId="61" applyNumberFormat="1" applyFont="1" applyFill="1" applyBorder="1" applyAlignment="1">
      <alignment horizontal="center" vertical="center"/>
    </xf>
    <xf numFmtId="184" fontId="47" fillId="36" borderId="13" xfId="61" applyNumberFormat="1" applyFont="1" applyFill="1" applyBorder="1" applyAlignment="1">
      <alignment horizontal="center" vertical="center"/>
    </xf>
    <xf numFmtId="184" fontId="47" fillId="36" borderId="13" xfId="61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142" fillId="0" borderId="0" xfId="0" applyFont="1" applyFill="1" applyBorder="1" applyAlignment="1">
      <alignment vertical="center"/>
    </xf>
    <xf numFmtId="0" fontId="143" fillId="0" borderId="0" xfId="0" applyFont="1" applyFill="1" applyBorder="1" applyAlignment="1">
      <alignment horizontal="center" vertical="center" wrapText="1"/>
    </xf>
    <xf numFmtId="184" fontId="143" fillId="0" borderId="0" xfId="61" applyNumberFormat="1" applyFont="1" applyFill="1" applyBorder="1" applyAlignment="1">
      <alignment horizontal="center" vertical="center"/>
    </xf>
    <xf numFmtId="184" fontId="143" fillId="0" borderId="0" xfId="61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vertical="center" wrapText="1"/>
    </xf>
    <xf numFmtId="0" fontId="38" fillId="36" borderId="13" xfId="0" applyFont="1" applyFill="1" applyBorder="1" applyAlignment="1">
      <alignment horizontal="center" vertical="center" wrapText="1"/>
    </xf>
    <xf numFmtId="180" fontId="38" fillId="36" borderId="13" xfId="0" applyNumberFormat="1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vertical="center"/>
    </xf>
    <xf numFmtId="184" fontId="40" fillId="36" borderId="13" xfId="61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/>
    </xf>
    <xf numFmtId="0" fontId="21" fillId="36" borderId="0" xfId="0" applyFont="1" applyFill="1" applyAlignment="1">
      <alignment/>
    </xf>
    <xf numFmtId="184" fontId="132" fillId="36" borderId="13" xfId="61" applyNumberFormat="1" applyFont="1" applyFill="1" applyBorder="1" applyAlignment="1">
      <alignment vertical="center" wrapText="1"/>
    </xf>
    <xf numFmtId="0" fontId="124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4" fillId="36" borderId="0" xfId="0" applyFont="1" applyFill="1" applyAlignment="1">
      <alignment/>
    </xf>
    <xf numFmtId="184" fontId="134" fillId="36" borderId="13" xfId="61" applyNumberFormat="1" applyFont="1" applyFill="1" applyBorder="1" applyAlignment="1">
      <alignment vertical="center" wrapText="1"/>
    </xf>
    <xf numFmtId="0" fontId="125" fillId="36" borderId="0" xfId="0" applyFont="1" applyFill="1" applyBorder="1" applyAlignment="1">
      <alignment vertical="center" textRotation="90"/>
    </xf>
    <xf numFmtId="0" fontId="18" fillId="36" borderId="0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184" fontId="126" fillId="36" borderId="0" xfId="61" applyNumberFormat="1" applyFont="1" applyFill="1" applyBorder="1" applyAlignment="1">
      <alignment horizontal="center" vertical="center"/>
    </xf>
    <xf numFmtId="184" fontId="126" fillId="36" borderId="0" xfId="61" applyNumberFormat="1" applyFont="1" applyFill="1" applyBorder="1" applyAlignment="1">
      <alignment vertical="center" wrapText="1"/>
    </xf>
    <xf numFmtId="184" fontId="144" fillId="0" borderId="13" xfId="61" applyNumberFormat="1" applyFont="1" applyFill="1" applyBorder="1" applyAlignment="1">
      <alignment horizontal="center" vertical="center"/>
    </xf>
    <xf numFmtId="184" fontId="145" fillId="0" borderId="13" xfId="61" applyNumberFormat="1" applyFont="1" applyFill="1" applyBorder="1" applyAlignment="1">
      <alignment horizontal="center" vertical="center"/>
    </xf>
    <xf numFmtId="184" fontId="146" fillId="0" borderId="13" xfId="61" applyNumberFormat="1" applyFont="1" applyFill="1" applyBorder="1" applyAlignment="1">
      <alignment horizontal="center" vertical="center"/>
    </xf>
    <xf numFmtId="184" fontId="147" fillId="40" borderId="13" xfId="61" applyNumberFormat="1" applyFont="1" applyFill="1" applyBorder="1" applyAlignment="1">
      <alignment horizontal="center" vertical="center"/>
    </xf>
    <xf numFmtId="184" fontId="144" fillId="41" borderId="13" xfId="61" applyNumberFormat="1" applyFont="1" applyFill="1" applyBorder="1" applyAlignment="1">
      <alignment horizontal="center" vertical="center"/>
    </xf>
    <xf numFmtId="171" fontId="55" fillId="39" borderId="13" xfId="61" applyFont="1" applyFill="1" applyBorder="1" applyAlignment="1">
      <alignment horizontal="center" vertical="center"/>
    </xf>
    <xf numFmtId="184" fontId="55" fillId="39" borderId="13" xfId="61" applyNumberFormat="1" applyFont="1" applyFill="1" applyBorder="1" applyAlignment="1">
      <alignment horizontal="center" vertical="center"/>
    </xf>
    <xf numFmtId="184" fontId="54" fillId="39" borderId="13" xfId="61" applyNumberFormat="1" applyFont="1" applyFill="1" applyBorder="1" applyAlignment="1">
      <alignment horizontal="center" vertical="center"/>
    </xf>
    <xf numFmtId="184" fontId="55" fillId="0" borderId="13" xfId="61" applyNumberFormat="1" applyFont="1" applyFill="1" applyBorder="1" applyAlignment="1">
      <alignment horizontal="center" vertical="center"/>
    </xf>
    <xf numFmtId="171" fontId="55" fillId="0" borderId="13" xfId="61" applyFont="1" applyFill="1" applyBorder="1" applyAlignment="1">
      <alignment horizontal="center" vertical="center"/>
    </xf>
    <xf numFmtId="184" fontId="54" fillId="0" borderId="13" xfId="61" applyNumberFormat="1" applyFont="1" applyFill="1" applyBorder="1" applyAlignment="1">
      <alignment horizontal="center" vertical="center"/>
    </xf>
    <xf numFmtId="171" fontId="61" fillId="0" borderId="13" xfId="61" applyFont="1" applyFill="1" applyBorder="1" applyAlignment="1">
      <alignment horizontal="center" vertical="center"/>
    </xf>
    <xf numFmtId="184" fontId="61" fillId="0" borderId="13" xfId="61" applyNumberFormat="1" applyFont="1" applyFill="1" applyBorder="1" applyAlignment="1">
      <alignment horizontal="center" vertical="center"/>
    </xf>
    <xf numFmtId="184" fontId="62" fillId="0" borderId="13" xfId="61" applyNumberFormat="1" applyFont="1" applyFill="1" applyBorder="1" applyAlignment="1">
      <alignment horizontal="center" vertical="center"/>
    </xf>
    <xf numFmtId="171" fontId="144" fillId="39" borderId="13" xfId="61" applyFont="1" applyFill="1" applyBorder="1" applyAlignment="1">
      <alignment horizontal="center" vertical="center"/>
    </xf>
    <xf numFmtId="184" fontId="144" fillId="39" borderId="13" xfId="61" applyNumberFormat="1" applyFont="1" applyFill="1" applyBorder="1" applyAlignment="1">
      <alignment horizontal="center" vertical="center"/>
    </xf>
    <xf numFmtId="184" fontId="144" fillId="36" borderId="13" xfId="61" applyNumberFormat="1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vertical="center"/>
    </xf>
    <xf numFmtId="0" fontId="38" fillId="36" borderId="13" xfId="0" applyFont="1" applyFill="1" applyBorder="1" applyAlignment="1">
      <alignment horizontal="center" vertical="center" wrapText="1"/>
    </xf>
    <xf numFmtId="184" fontId="144" fillId="0" borderId="13" xfId="61" applyNumberFormat="1" applyFont="1" applyFill="1" applyBorder="1" applyAlignment="1">
      <alignment horizontal="center" vertical="center"/>
    </xf>
    <xf numFmtId="184" fontId="146" fillId="0" borderId="13" xfId="61" applyNumberFormat="1" applyFont="1" applyFill="1" applyBorder="1" applyAlignment="1">
      <alignment horizontal="center" vertical="center"/>
    </xf>
    <xf numFmtId="171" fontId="136" fillId="0" borderId="13" xfId="61" applyFont="1" applyFill="1" applyBorder="1" applyAlignment="1">
      <alignment horizontal="center" vertical="center"/>
    </xf>
    <xf numFmtId="184" fontId="136" fillId="0" borderId="13" xfId="61" applyNumberFormat="1" applyFont="1" applyFill="1" applyBorder="1" applyAlignment="1">
      <alignment horizontal="center" vertical="center"/>
    </xf>
    <xf numFmtId="184" fontId="144" fillId="0" borderId="13" xfId="61" applyNumberFormat="1" applyFont="1" applyFill="1" applyBorder="1" applyAlignment="1">
      <alignment horizontal="center" vertical="center"/>
    </xf>
    <xf numFmtId="184" fontId="146" fillId="0" borderId="13" xfId="61" applyNumberFormat="1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 wrapText="1"/>
    </xf>
    <xf numFmtId="171" fontId="136" fillId="0" borderId="13" xfId="61" applyFont="1" applyFill="1" applyBorder="1" applyAlignment="1">
      <alignment horizontal="center" vertical="center"/>
    </xf>
    <xf numFmtId="184" fontId="136" fillId="0" borderId="13" xfId="61" applyNumberFormat="1" applyFont="1" applyFill="1" applyBorder="1" applyAlignment="1">
      <alignment horizontal="center" vertical="center"/>
    </xf>
    <xf numFmtId="49" fontId="132" fillId="0" borderId="13" xfId="61" applyNumberFormat="1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 wrapText="1"/>
    </xf>
    <xf numFmtId="184" fontId="144" fillId="0" borderId="13" xfId="61" applyNumberFormat="1" applyFont="1" applyFill="1" applyBorder="1" applyAlignment="1">
      <alignment horizontal="center" vertical="center"/>
    </xf>
    <xf numFmtId="184" fontId="146" fillId="0" borderId="13" xfId="61" applyNumberFormat="1" applyFont="1" applyFill="1" applyBorder="1" applyAlignment="1">
      <alignment horizontal="center" vertical="center"/>
    </xf>
    <xf numFmtId="171" fontId="136" fillId="0" borderId="13" xfId="61" applyFont="1" applyFill="1" applyBorder="1" applyAlignment="1">
      <alignment horizontal="center" vertical="center"/>
    </xf>
    <xf numFmtId="184" fontId="136" fillId="0" borderId="13" xfId="61" applyNumberFormat="1" applyFont="1" applyFill="1" applyBorder="1" applyAlignment="1">
      <alignment horizontal="center" vertical="center"/>
    </xf>
    <xf numFmtId="181" fontId="36" fillId="0" borderId="13" xfId="0" applyNumberFormat="1" applyFont="1" applyFill="1" applyBorder="1" applyAlignment="1">
      <alignment horizontal="center" vertical="center"/>
    </xf>
    <xf numFmtId="184" fontId="144" fillId="0" borderId="13" xfId="61" applyNumberFormat="1" applyFont="1" applyFill="1" applyBorder="1" applyAlignment="1">
      <alignment horizontal="center" vertical="center"/>
    </xf>
    <xf numFmtId="184" fontId="146" fillId="0" borderId="13" xfId="61" applyNumberFormat="1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 wrapText="1"/>
    </xf>
    <xf numFmtId="171" fontId="136" fillId="0" borderId="13" xfId="61" applyFont="1" applyFill="1" applyBorder="1" applyAlignment="1">
      <alignment horizontal="center" vertical="center"/>
    </xf>
    <xf numFmtId="184" fontId="136" fillId="0" borderId="13" xfId="61" applyNumberFormat="1" applyFont="1" applyFill="1" applyBorder="1" applyAlignment="1">
      <alignment horizontal="center" vertical="center"/>
    </xf>
    <xf numFmtId="181" fontId="36" fillId="0" borderId="22" xfId="0" applyNumberFormat="1" applyFont="1" applyFill="1" applyBorder="1" applyAlignment="1">
      <alignment horizontal="center" vertical="center"/>
    </xf>
    <xf numFmtId="181" fontId="36" fillId="0" borderId="22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49" fontId="41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2" fillId="39" borderId="27" xfId="0" applyFont="1" applyFill="1" applyBorder="1" applyAlignment="1">
      <alignment horizontal="center" vertical="center" textRotation="90"/>
    </xf>
    <xf numFmtId="0" fontId="134" fillId="39" borderId="28" xfId="0" applyFont="1" applyFill="1" applyBorder="1" applyAlignment="1">
      <alignment horizontal="left" vertical="center" wrapText="1"/>
    </xf>
    <xf numFmtId="0" fontId="132" fillId="39" borderId="28" xfId="0" applyFont="1" applyFill="1" applyBorder="1" applyAlignment="1">
      <alignment horizontal="center" vertical="center" wrapText="1"/>
    </xf>
    <xf numFmtId="221" fontId="134" fillId="39" borderId="28" xfId="0" applyNumberFormat="1" applyFont="1" applyFill="1" applyBorder="1" applyAlignment="1">
      <alignment vertical="center" wrapText="1"/>
    </xf>
    <xf numFmtId="0" fontId="132" fillId="39" borderId="28" xfId="0" applyFont="1" applyFill="1" applyBorder="1" applyAlignment="1">
      <alignment horizontal="center" vertical="center"/>
    </xf>
    <xf numFmtId="0" fontId="132" fillId="39" borderId="28" xfId="0" applyFont="1" applyFill="1" applyBorder="1" applyAlignment="1">
      <alignment vertical="center"/>
    </xf>
    <xf numFmtId="184" fontId="136" fillId="39" borderId="28" xfId="61" applyNumberFormat="1" applyFont="1" applyFill="1" applyBorder="1" applyAlignment="1">
      <alignment horizontal="center" vertical="center"/>
    </xf>
    <xf numFmtId="171" fontId="136" fillId="39" borderId="29" xfId="61" applyNumberFormat="1" applyFont="1" applyFill="1" applyBorder="1" applyAlignment="1">
      <alignment horizontal="center" vertical="center"/>
    </xf>
    <xf numFmtId="0" fontId="36" fillId="36" borderId="30" xfId="0" applyFont="1" applyFill="1" applyBorder="1" applyAlignment="1">
      <alignment horizontal="center" vertical="center"/>
    </xf>
    <xf numFmtId="0" fontId="35" fillId="36" borderId="30" xfId="0" applyFont="1" applyFill="1" applyBorder="1" applyAlignment="1">
      <alignment vertical="center"/>
    </xf>
    <xf numFmtId="0" fontId="38" fillId="43" borderId="10" xfId="0" applyFont="1" applyFill="1" applyBorder="1" applyAlignment="1">
      <alignment horizontal="center" vertical="center"/>
    </xf>
    <xf numFmtId="0" fontId="40" fillId="43" borderId="10" xfId="0" applyFont="1" applyFill="1" applyBorder="1" applyAlignment="1">
      <alignment vertical="center"/>
    </xf>
    <xf numFmtId="184" fontId="63" fillId="0" borderId="13" xfId="61" applyNumberFormat="1" applyFont="1" applyFill="1" applyBorder="1" applyAlignment="1">
      <alignment horizontal="center" vertical="center"/>
    </xf>
    <xf numFmtId="184" fontId="64" fillId="0" borderId="13" xfId="61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84" fontId="144" fillId="0" borderId="13" xfId="61" applyNumberFormat="1" applyFont="1" applyFill="1" applyBorder="1" applyAlignment="1">
      <alignment horizontal="center" vertical="center"/>
    </xf>
    <xf numFmtId="184" fontId="146" fillId="0" borderId="13" xfId="61" applyNumberFormat="1" applyFont="1" applyFill="1" applyBorder="1" applyAlignment="1">
      <alignment horizontal="center" vertical="center"/>
    </xf>
    <xf numFmtId="184" fontId="63" fillId="0" borderId="24" xfId="61" applyNumberFormat="1" applyFont="1" applyFill="1" applyBorder="1" applyAlignment="1">
      <alignment vertical="center"/>
    </xf>
    <xf numFmtId="184" fontId="63" fillId="0" borderId="13" xfId="6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49" fontId="34" fillId="0" borderId="22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34" fillId="0" borderId="31" xfId="0" applyNumberFormat="1" applyFont="1" applyFill="1" applyBorder="1" applyAlignment="1">
      <alignment horizontal="center" vertical="center" wrapText="1"/>
    </xf>
    <xf numFmtId="49" fontId="34" fillId="0" borderId="32" xfId="0" applyNumberFormat="1" applyFont="1" applyFill="1" applyBorder="1" applyAlignment="1">
      <alignment horizontal="center" vertical="center" wrapText="1"/>
    </xf>
    <xf numFmtId="0" fontId="33" fillId="39" borderId="33" xfId="0" applyFont="1" applyFill="1" applyBorder="1" applyAlignment="1">
      <alignment horizontal="center" vertical="center"/>
    </xf>
    <xf numFmtId="184" fontId="34" fillId="39" borderId="34" xfId="61" applyNumberFormat="1" applyFont="1" applyFill="1" applyBorder="1" applyAlignment="1">
      <alignment vertical="center" wrapText="1"/>
    </xf>
    <xf numFmtId="0" fontId="36" fillId="0" borderId="33" xfId="0" applyFont="1" applyFill="1" applyBorder="1" applyAlignment="1">
      <alignment horizontal="center" vertical="center"/>
    </xf>
    <xf numFmtId="0" fontId="38" fillId="39" borderId="33" xfId="0" applyFont="1" applyFill="1" applyBorder="1" applyAlignment="1">
      <alignment vertical="center"/>
    </xf>
    <xf numFmtId="184" fontId="134" fillId="39" borderId="34" xfId="61" applyNumberFormat="1" applyFont="1" applyFill="1" applyBorder="1" applyAlignment="1">
      <alignment horizontal="center" vertical="center"/>
    </xf>
    <xf numFmtId="0" fontId="132" fillId="40" borderId="33" xfId="0" applyFont="1" applyFill="1" applyBorder="1" applyAlignment="1">
      <alignment horizontal="center" vertical="center"/>
    </xf>
    <xf numFmtId="184" fontId="135" fillId="40" borderId="34" xfId="61" applyNumberFormat="1" applyFont="1" applyFill="1" applyBorder="1" applyAlignment="1">
      <alignment horizontal="center" vertical="center"/>
    </xf>
    <xf numFmtId="0" fontId="38" fillId="40" borderId="33" xfId="0" applyFont="1" applyFill="1" applyBorder="1" applyAlignment="1">
      <alignment vertical="center"/>
    </xf>
    <xf numFmtId="184" fontId="134" fillId="40" borderId="34" xfId="61" applyNumberFormat="1" applyFont="1" applyFill="1" applyBorder="1" applyAlignment="1">
      <alignment horizontal="center" vertical="center"/>
    </xf>
    <xf numFmtId="0" fontId="33" fillId="41" borderId="33" xfId="0" applyFont="1" applyFill="1" applyBorder="1" applyAlignment="1">
      <alignment horizontal="center" vertical="center"/>
    </xf>
    <xf numFmtId="184" fontId="132" fillId="41" borderId="34" xfId="61" applyNumberFormat="1" applyFont="1" applyFill="1" applyBorder="1" applyAlignment="1">
      <alignment vertical="center" wrapText="1"/>
    </xf>
    <xf numFmtId="0" fontId="36" fillId="41" borderId="33" xfId="0" applyFont="1" applyFill="1" applyBorder="1" applyAlignment="1">
      <alignment vertical="center"/>
    </xf>
    <xf numFmtId="184" fontId="134" fillId="41" borderId="34" xfId="61" applyNumberFormat="1" applyFont="1" applyFill="1" applyBorder="1" applyAlignment="1">
      <alignment horizontal="center" vertical="center"/>
    </xf>
    <xf numFmtId="0" fontId="38" fillId="39" borderId="33" xfId="0" applyFont="1" applyFill="1" applyBorder="1" applyAlignment="1">
      <alignment horizontal="center" vertical="center"/>
    </xf>
    <xf numFmtId="181" fontId="38" fillId="41" borderId="13" xfId="0" applyNumberFormat="1" applyFont="1" applyFill="1" applyBorder="1" applyAlignment="1">
      <alignment horizontal="center" vertical="center"/>
    </xf>
    <xf numFmtId="0" fontId="67" fillId="0" borderId="35" xfId="53" applyFont="1" applyFill="1" applyBorder="1" applyAlignment="1">
      <alignment horizontal="center" vertical="center" wrapText="1"/>
      <protection/>
    </xf>
    <xf numFmtId="49" fontId="66" fillId="0" borderId="36" xfId="53" applyNumberFormat="1" applyFont="1" applyFill="1" applyBorder="1" applyAlignment="1">
      <alignment horizontal="center" vertical="center"/>
      <protection/>
    </xf>
    <xf numFmtId="0" fontId="66" fillId="0" borderId="35" xfId="53" applyFont="1" applyFill="1" applyBorder="1" applyAlignment="1">
      <alignment horizontal="center" vertical="center"/>
      <protection/>
    </xf>
    <xf numFmtId="0" fontId="7" fillId="0" borderId="37" xfId="53" applyFont="1" applyFill="1" applyBorder="1" applyAlignment="1">
      <alignment/>
      <protection/>
    </xf>
    <xf numFmtId="0" fontId="7" fillId="0" borderId="38" xfId="53" applyFont="1" applyFill="1" applyBorder="1" applyAlignment="1">
      <alignment/>
      <protection/>
    </xf>
    <xf numFmtId="0" fontId="7" fillId="0" borderId="39" xfId="53" applyFont="1" applyFill="1" applyBorder="1" applyAlignment="1">
      <alignment/>
      <protection/>
    </xf>
    <xf numFmtId="49" fontId="4" fillId="0" borderId="40" xfId="53" applyNumberFormat="1" applyFont="1" applyFill="1" applyBorder="1">
      <alignment/>
      <protection/>
    </xf>
    <xf numFmtId="49" fontId="4" fillId="0" borderId="41" xfId="53" applyNumberFormat="1" applyFont="1" applyFill="1" applyBorder="1" applyAlignment="1">
      <alignment horizontal="left"/>
      <protection/>
    </xf>
    <xf numFmtId="49" fontId="4" fillId="0" borderId="36" xfId="53" applyNumberFormat="1" applyFont="1" applyFill="1" applyBorder="1" applyAlignment="1">
      <alignment horizontal="left"/>
      <protection/>
    </xf>
    <xf numFmtId="49" fontId="4" fillId="0" borderId="41" xfId="53" applyNumberFormat="1" applyFont="1" applyFill="1" applyBorder="1">
      <alignment/>
      <protection/>
    </xf>
    <xf numFmtId="49" fontId="65" fillId="0" borderId="36" xfId="53" applyNumberFormat="1" applyFont="1" applyFill="1" applyBorder="1" applyAlignment="1">
      <alignment/>
      <protection/>
    </xf>
    <xf numFmtId="49" fontId="4" fillId="0" borderId="36" xfId="53" applyNumberFormat="1" applyFont="1" applyFill="1" applyBorder="1">
      <alignment/>
      <protection/>
    </xf>
    <xf numFmtId="0" fontId="67" fillId="0" borderId="39" xfId="53" applyFont="1" applyFill="1" applyBorder="1" applyAlignment="1">
      <alignment horizontal="center" vertical="center" wrapText="1"/>
      <protection/>
    </xf>
    <xf numFmtId="0" fontId="66" fillId="0" borderId="39" xfId="53" applyFont="1" applyFill="1" applyBorder="1" applyAlignment="1">
      <alignment horizontal="center" vertical="center"/>
      <protection/>
    </xf>
    <xf numFmtId="0" fontId="66" fillId="0" borderId="35" xfId="53" applyFont="1" applyFill="1" applyBorder="1" applyAlignment="1">
      <alignment/>
      <protection/>
    </xf>
    <xf numFmtId="0" fontId="7" fillId="0" borderId="18" xfId="53" applyFont="1" applyFill="1" applyBorder="1">
      <alignment/>
      <protection/>
    </xf>
    <xf numFmtId="0" fontId="17" fillId="0" borderId="42" xfId="53" applyFont="1" applyFill="1" applyBorder="1">
      <alignment/>
      <protection/>
    </xf>
    <xf numFmtId="0" fontId="17" fillId="0" borderId="43" xfId="53" applyFont="1" applyFill="1" applyBorder="1">
      <alignment/>
      <protection/>
    </xf>
    <xf numFmtId="0" fontId="17" fillId="0" borderId="18" xfId="53" applyFont="1" applyFill="1" applyBorder="1">
      <alignment/>
      <protection/>
    </xf>
    <xf numFmtId="0" fontId="68" fillId="0" borderId="18" xfId="53" applyFont="1" applyFill="1" applyBorder="1" applyAlignment="1">
      <alignment wrapText="1"/>
      <protection/>
    </xf>
    <xf numFmtId="0" fontId="68" fillId="0" borderId="17" xfId="53" applyFont="1" applyFill="1" applyBorder="1" applyAlignment="1">
      <alignment wrapText="1"/>
      <protection/>
    </xf>
    <xf numFmtId="0" fontId="7" fillId="0" borderId="18" xfId="53" applyFont="1" applyFill="1" applyBorder="1" applyAlignment="1">
      <alignment horizontal="center" wrapText="1"/>
      <protection/>
    </xf>
    <xf numFmtId="0" fontId="7" fillId="0" borderId="17" xfId="53" applyFont="1" applyFill="1" applyBorder="1" applyAlignment="1">
      <alignment horizontal="center" wrapText="1"/>
      <protection/>
    </xf>
    <xf numFmtId="208" fontId="17" fillId="0" borderId="18" xfId="61" applyNumberFormat="1" applyFont="1" applyFill="1" applyBorder="1" applyAlignment="1">
      <alignment horizontal="center" vertical="center" wrapText="1"/>
    </xf>
    <xf numFmtId="208" fontId="17" fillId="0" borderId="18" xfId="53" applyNumberFormat="1" applyFont="1" applyFill="1" applyBorder="1" applyAlignment="1">
      <alignment horizontal="center" vertical="center" wrapText="1"/>
      <protection/>
    </xf>
    <xf numFmtId="180" fontId="17" fillId="0" borderId="17" xfId="61" applyNumberFormat="1" applyFont="1" applyFill="1" applyBorder="1" applyAlignment="1">
      <alignment horizontal="center"/>
    </xf>
    <xf numFmtId="0" fontId="17" fillId="0" borderId="44" xfId="53" applyFont="1" applyFill="1" applyBorder="1" applyAlignment="1">
      <alignment horizontal="right"/>
      <protection/>
    </xf>
    <xf numFmtId="208" fontId="17" fillId="0" borderId="44" xfId="53" applyNumberFormat="1" applyFont="1" applyFill="1" applyBorder="1" applyAlignment="1">
      <alignment horizontal="center" vertical="center" wrapText="1"/>
      <protection/>
    </xf>
    <xf numFmtId="180" fontId="17" fillId="0" borderId="45" xfId="53" applyNumberFormat="1" applyFont="1" applyFill="1" applyBorder="1" applyAlignment="1">
      <alignment horizontal="center"/>
      <protection/>
    </xf>
    <xf numFmtId="0" fontId="17" fillId="0" borderId="17" xfId="53" applyFont="1" applyFill="1" applyBorder="1">
      <alignment/>
      <protection/>
    </xf>
    <xf numFmtId="0" fontId="17" fillId="0" borderId="44" xfId="53" applyFont="1" applyFill="1" applyBorder="1">
      <alignment/>
      <protection/>
    </xf>
    <xf numFmtId="0" fontId="17" fillId="0" borderId="44" xfId="53" applyFont="1" applyFill="1" applyBorder="1" applyAlignment="1">
      <alignment horizontal="center"/>
      <protection/>
    </xf>
    <xf numFmtId="180" fontId="17" fillId="0" borderId="45" xfId="61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184" fontId="34" fillId="0" borderId="26" xfId="61" applyNumberFormat="1" applyFont="1" applyFill="1" applyBorder="1" applyAlignment="1">
      <alignment vertical="center" wrapText="1"/>
    </xf>
    <xf numFmtId="184" fontId="34" fillId="0" borderId="32" xfId="61" applyNumberFormat="1" applyFont="1" applyFill="1" applyBorder="1" applyAlignment="1">
      <alignment vertical="center" wrapText="1"/>
    </xf>
    <xf numFmtId="0" fontId="35" fillId="0" borderId="24" xfId="0" applyFont="1" applyFill="1" applyBorder="1" applyAlignment="1">
      <alignment vertical="center"/>
    </xf>
    <xf numFmtId="183" fontId="136" fillId="41" borderId="13" xfId="61" applyNumberFormat="1" applyFont="1" applyFill="1" applyBorder="1" applyAlignment="1">
      <alignment horizontal="center" vertical="center"/>
    </xf>
    <xf numFmtId="183" fontId="136" fillId="39" borderId="13" xfId="61" applyNumberFormat="1" applyFont="1" applyFill="1" applyBorder="1" applyAlignment="1">
      <alignment horizontal="center" vertical="center"/>
    </xf>
    <xf numFmtId="183" fontId="63" fillId="0" borderId="13" xfId="61" applyNumberFormat="1" applyFont="1" applyFill="1" applyBorder="1" applyAlignment="1">
      <alignment horizontal="center" vertical="center"/>
    </xf>
    <xf numFmtId="183" fontId="64" fillId="0" borderId="13" xfId="61" applyNumberFormat="1" applyFont="1" applyFill="1" applyBorder="1" applyAlignment="1">
      <alignment horizontal="center" vertical="center"/>
    </xf>
    <xf numFmtId="183" fontId="136" fillId="39" borderId="28" xfId="61" applyNumberFormat="1" applyFont="1" applyFill="1" applyBorder="1" applyAlignment="1">
      <alignment horizontal="center" vertical="center"/>
    </xf>
    <xf numFmtId="227" fontId="124" fillId="0" borderId="0" xfId="0" applyNumberFormat="1" applyFont="1" applyFill="1" applyAlignment="1">
      <alignment/>
    </xf>
    <xf numFmtId="185" fontId="148" fillId="0" borderId="24" xfId="61" applyNumberFormat="1" applyFont="1" applyFill="1" applyBorder="1" applyAlignment="1">
      <alignment horizontal="center" vertical="center" wrapText="1"/>
    </xf>
    <xf numFmtId="185" fontId="148" fillId="0" borderId="22" xfId="61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184" fontId="148" fillId="0" borderId="24" xfId="61" applyNumberFormat="1" applyFont="1" applyFill="1" applyBorder="1" applyAlignment="1">
      <alignment horizontal="center" vertical="center"/>
    </xf>
    <xf numFmtId="184" fontId="148" fillId="0" borderId="22" xfId="61" applyNumberFormat="1" applyFont="1" applyFill="1" applyBorder="1" applyAlignment="1">
      <alignment horizontal="center" vertical="center"/>
    </xf>
    <xf numFmtId="181" fontId="36" fillId="0" borderId="24" xfId="0" applyNumberFormat="1" applyFont="1" applyFill="1" applyBorder="1" applyAlignment="1">
      <alignment horizontal="center" vertical="center"/>
    </xf>
    <xf numFmtId="184" fontId="148" fillId="0" borderId="16" xfId="61" applyNumberFormat="1" applyFont="1" applyFill="1" applyBorder="1" applyAlignment="1">
      <alignment horizontal="center" vertical="center"/>
    </xf>
    <xf numFmtId="180" fontId="35" fillId="0" borderId="16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185" fontId="38" fillId="0" borderId="22" xfId="61" applyNumberFormat="1" applyFont="1" applyFill="1" applyBorder="1" applyAlignment="1">
      <alignment horizontal="center" vertical="center" wrapText="1"/>
    </xf>
    <xf numFmtId="185" fontId="148" fillId="0" borderId="22" xfId="61" applyNumberFormat="1" applyFont="1" applyFill="1" applyBorder="1" applyAlignment="1">
      <alignment horizontal="center" vertical="center" wrapText="1"/>
    </xf>
    <xf numFmtId="184" fontId="46" fillId="0" borderId="22" xfId="61" applyNumberFormat="1" applyFont="1" applyFill="1" applyBorder="1" applyAlignment="1">
      <alignment horizontal="center" vertical="center"/>
    </xf>
    <xf numFmtId="184" fontId="144" fillId="0" borderId="22" xfId="61" applyNumberFormat="1" applyFont="1" applyFill="1" applyBorder="1" applyAlignment="1">
      <alignment horizontal="center" vertical="center"/>
    </xf>
    <xf numFmtId="192" fontId="36" fillId="0" borderId="22" xfId="61" applyNumberFormat="1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/>
    </xf>
    <xf numFmtId="49" fontId="38" fillId="0" borderId="32" xfId="61" applyNumberFormat="1" applyFont="1" applyFill="1" applyBorder="1" applyAlignment="1">
      <alignment horizontal="center" vertical="center" wrapText="1"/>
    </xf>
    <xf numFmtId="185" fontId="43" fillId="0" borderId="22" xfId="61" applyNumberFormat="1" applyFont="1" applyFill="1" applyBorder="1" applyAlignment="1">
      <alignment horizontal="center" vertical="center" wrapText="1"/>
    </xf>
    <xf numFmtId="49" fontId="132" fillId="0" borderId="32" xfId="61" applyNumberFormat="1" applyFont="1" applyFill="1" applyBorder="1" applyAlignment="1">
      <alignment horizontal="center" vertical="center" wrapText="1"/>
    </xf>
    <xf numFmtId="183" fontId="132" fillId="39" borderId="28" xfId="0" applyNumberFormat="1" applyFont="1" applyFill="1" applyBorder="1" applyAlignment="1">
      <alignment vertical="center"/>
    </xf>
    <xf numFmtId="181" fontId="36" fillId="0" borderId="24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180" fontId="35" fillId="0" borderId="22" xfId="0" applyNumberFormat="1" applyFont="1" applyFill="1" applyBorder="1" applyAlignment="1">
      <alignment horizontal="center" vertical="center"/>
    </xf>
    <xf numFmtId="184" fontId="34" fillId="0" borderId="20" xfId="61" applyNumberFormat="1" applyFont="1" applyFill="1" applyBorder="1" applyAlignment="1">
      <alignment vertical="center" wrapText="1"/>
    </xf>
    <xf numFmtId="208" fontId="36" fillId="0" borderId="24" xfId="0" applyNumberFormat="1" applyFont="1" applyFill="1" applyBorder="1" applyAlignment="1">
      <alignment vertical="center"/>
    </xf>
    <xf numFmtId="181" fontId="36" fillId="0" borderId="16" xfId="0" applyNumberFormat="1" applyFont="1" applyFill="1" applyBorder="1" applyAlignment="1">
      <alignment vertical="center"/>
    </xf>
    <xf numFmtId="208" fontId="36" fillId="0" borderId="16" xfId="0" applyNumberFormat="1" applyFont="1" applyFill="1" applyBorder="1" applyAlignment="1">
      <alignment vertical="center"/>
    </xf>
    <xf numFmtId="208" fontId="36" fillId="0" borderId="22" xfId="0" applyNumberFormat="1" applyFont="1" applyFill="1" applyBorder="1" applyAlignment="1">
      <alignment vertical="center"/>
    </xf>
    <xf numFmtId="181" fontId="36" fillId="0" borderId="16" xfId="0" applyNumberFormat="1" applyFont="1" applyFill="1" applyBorder="1" applyAlignment="1">
      <alignment horizontal="center" vertical="center"/>
    </xf>
    <xf numFmtId="181" fontId="36" fillId="44" borderId="24" xfId="0" applyNumberFormat="1" applyFont="1" applyFill="1" applyBorder="1" applyAlignment="1">
      <alignment vertical="center"/>
    </xf>
    <xf numFmtId="181" fontId="36" fillId="44" borderId="13" xfId="0" applyNumberFormat="1" applyFont="1" applyFill="1" applyBorder="1" applyAlignment="1">
      <alignment vertical="center"/>
    </xf>
    <xf numFmtId="0" fontId="17" fillId="44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181" fontId="14" fillId="44" borderId="0" xfId="0" applyNumberFormat="1" applyFont="1" applyFill="1" applyAlignment="1">
      <alignment/>
    </xf>
    <xf numFmtId="0" fontId="17" fillId="45" borderId="0" xfId="0" applyFont="1" applyFill="1" applyAlignment="1">
      <alignment wrapText="1"/>
    </xf>
    <xf numFmtId="0" fontId="14" fillId="45" borderId="0" xfId="0" applyFont="1" applyFill="1" applyAlignment="1">
      <alignment/>
    </xf>
    <xf numFmtId="184" fontId="34" fillId="0" borderId="13" xfId="61" applyNumberFormat="1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45" fillId="39" borderId="13" xfId="61" applyNumberFormat="1" applyFont="1" applyFill="1" applyBorder="1" applyAlignment="1">
      <alignment horizontal="center" vertical="center" wrapText="1"/>
    </xf>
    <xf numFmtId="0" fontId="40" fillId="39" borderId="34" xfId="61" applyNumberFormat="1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vertical="center" wrapText="1"/>
    </xf>
    <xf numFmtId="0" fontId="38" fillId="0" borderId="24" xfId="0" applyFont="1" applyFill="1" applyBorder="1" applyAlignment="1">
      <alignment horizontal="center" vertical="center" wrapText="1"/>
    </xf>
    <xf numFmtId="180" fontId="38" fillId="0" borderId="24" xfId="0" applyNumberFormat="1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/>
    </xf>
    <xf numFmtId="184" fontId="45" fillId="0" borderId="24" xfId="61" applyNumberFormat="1" applyFont="1" applyFill="1" applyBorder="1" applyAlignment="1">
      <alignment horizontal="center" vertical="center"/>
    </xf>
    <xf numFmtId="184" fontId="47" fillId="0" borderId="24" xfId="61" applyNumberFormat="1" applyFont="1" applyFill="1" applyBorder="1" applyAlignment="1">
      <alignment horizontal="center" vertical="center"/>
    </xf>
    <xf numFmtId="183" fontId="45" fillId="0" borderId="24" xfId="61" applyNumberFormat="1" applyFont="1" applyFill="1" applyBorder="1" applyAlignment="1">
      <alignment horizontal="center" vertical="center"/>
    </xf>
    <xf numFmtId="184" fontId="40" fillId="0" borderId="26" xfId="61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 wrapText="1"/>
    </xf>
    <xf numFmtId="0" fontId="35" fillId="39" borderId="1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136" fillId="39" borderId="13" xfId="61" applyNumberFormat="1" applyFont="1" applyFill="1" applyBorder="1" applyAlignment="1">
      <alignment horizontal="center" vertical="center" wrapText="1"/>
    </xf>
    <xf numFmtId="0" fontId="135" fillId="40" borderId="13" xfId="0" applyNumberFormat="1" applyFont="1" applyFill="1" applyBorder="1" applyAlignment="1">
      <alignment horizontal="center" vertical="center" wrapText="1"/>
    </xf>
    <xf numFmtId="0" fontId="148" fillId="0" borderId="24" xfId="61" applyNumberFormat="1" applyFont="1" applyFill="1" applyBorder="1" applyAlignment="1">
      <alignment horizontal="center" vertical="center" wrapText="1"/>
    </xf>
    <xf numFmtId="0" fontId="136" fillId="40" borderId="13" xfId="61" applyNumberFormat="1" applyFont="1" applyFill="1" applyBorder="1" applyAlignment="1">
      <alignment horizontal="center" vertical="center" wrapText="1"/>
    </xf>
    <xf numFmtId="0" fontId="35" fillId="41" borderId="13" xfId="0" applyNumberFormat="1" applyFont="1" applyFill="1" applyBorder="1" applyAlignment="1">
      <alignment horizontal="center" vertical="center" wrapText="1"/>
    </xf>
    <xf numFmtId="0" fontId="148" fillId="0" borderId="22" xfId="61" applyNumberFormat="1" applyFont="1" applyFill="1" applyBorder="1" applyAlignment="1">
      <alignment horizontal="center" vertical="center" wrapText="1"/>
    </xf>
    <xf numFmtId="0" fontId="136" fillId="41" borderId="13" xfId="61" applyNumberFormat="1" applyFont="1" applyFill="1" applyBorder="1" applyAlignment="1">
      <alignment horizontal="center" vertical="center" wrapText="1"/>
    </xf>
    <xf numFmtId="0" fontId="55" fillId="39" borderId="13" xfId="61" applyNumberFormat="1" applyFont="1" applyFill="1" applyBorder="1" applyAlignment="1">
      <alignment horizontal="center" vertical="center" wrapText="1"/>
    </xf>
    <xf numFmtId="0" fontId="45" fillId="0" borderId="24" xfId="61" applyNumberFormat="1" applyFont="1" applyFill="1" applyBorder="1" applyAlignment="1">
      <alignment horizontal="center" vertical="center" wrapText="1"/>
    </xf>
    <xf numFmtId="0" fontId="136" fillId="39" borderId="28" xfId="6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3" fontId="35" fillId="36" borderId="30" xfId="0" applyNumberFormat="1" applyFont="1" applyFill="1" applyBorder="1" applyAlignment="1">
      <alignment horizontal="center" vertical="center" wrapText="1"/>
    </xf>
    <xf numFmtId="3" fontId="144" fillId="36" borderId="30" xfId="61" applyNumberFormat="1" applyFont="1" applyFill="1" applyBorder="1" applyAlignment="1">
      <alignment horizontal="center" vertical="center" wrapText="1"/>
    </xf>
    <xf numFmtId="3" fontId="132" fillId="36" borderId="48" xfId="61" applyNumberFormat="1" applyFont="1" applyFill="1" applyBorder="1" applyAlignment="1">
      <alignment horizontal="center" vertical="center" wrapText="1"/>
    </xf>
    <xf numFmtId="3" fontId="35" fillId="36" borderId="22" xfId="0" applyNumberFormat="1" applyFont="1" applyFill="1" applyBorder="1" applyAlignment="1">
      <alignment horizontal="center" vertical="center" wrapText="1"/>
    </xf>
    <xf numFmtId="3" fontId="35" fillId="36" borderId="13" xfId="0" applyNumberFormat="1" applyFont="1" applyFill="1" applyBorder="1" applyAlignment="1">
      <alignment horizontal="center" vertical="center" wrapText="1"/>
    </xf>
    <xf numFmtId="3" fontId="144" fillId="36" borderId="13" xfId="61" applyNumberFormat="1" applyFont="1" applyFill="1" applyBorder="1" applyAlignment="1">
      <alignment horizontal="center" vertical="center" wrapText="1"/>
    </xf>
    <xf numFmtId="3" fontId="132" fillId="36" borderId="34" xfId="61" applyNumberFormat="1" applyFont="1" applyFill="1" applyBorder="1" applyAlignment="1">
      <alignment horizontal="center" vertical="center" wrapText="1"/>
    </xf>
    <xf numFmtId="3" fontId="40" fillId="43" borderId="10" xfId="0" applyNumberFormat="1" applyFont="1" applyFill="1" applyBorder="1" applyAlignment="1">
      <alignment horizontal="center" vertical="center" wrapText="1"/>
    </xf>
    <xf numFmtId="3" fontId="136" fillId="43" borderId="10" xfId="61" applyNumberFormat="1" applyFont="1" applyFill="1" applyBorder="1" applyAlignment="1">
      <alignment horizontal="center" vertical="center" wrapText="1"/>
    </xf>
    <xf numFmtId="3" fontId="134" fillId="43" borderId="14" xfId="61" applyNumberFormat="1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184" fontId="124" fillId="0" borderId="0" xfId="61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7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83" fontId="1" fillId="0" borderId="48" xfId="61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3" fontId="1" fillId="0" borderId="32" xfId="61" applyNumberFormat="1" applyFont="1" applyFill="1" applyBorder="1" applyAlignment="1">
      <alignment horizontal="center" vertical="center" wrapText="1"/>
    </xf>
    <xf numFmtId="183" fontId="1" fillId="0" borderId="34" xfId="6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4" xfId="6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183" fontId="1" fillId="0" borderId="50" xfId="6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1" fillId="0" borderId="26" xfId="61" applyNumberFormat="1" applyFont="1" applyFill="1" applyBorder="1" applyAlignment="1">
      <alignment horizontal="center" vertical="center" wrapText="1"/>
    </xf>
    <xf numFmtId="0" fontId="149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left" vertical="center"/>
    </xf>
    <xf numFmtId="184" fontId="7" fillId="0" borderId="13" xfId="61" applyNumberFormat="1" applyFont="1" applyFill="1" applyBorder="1" applyAlignment="1">
      <alignment horizontal="center" vertical="center"/>
    </xf>
    <xf numFmtId="0" fontId="125" fillId="0" borderId="13" xfId="0" applyFont="1" applyFill="1" applyBorder="1" applyAlignment="1">
      <alignment horizontal="center" vertical="center" textRotation="90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24" fillId="0" borderId="13" xfId="0" applyFont="1" applyFill="1" applyBorder="1" applyAlignment="1">
      <alignment horizontal="center" vertical="center" wrapText="1"/>
    </xf>
    <xf numFmtId="184" fontId="124" fillId="0" borderId="13" xfId="6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84" fontId="17" fillId="0" borderId="13" xfId="61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84" fontId="128" fillId="0" borderId="13" xfId="61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184" fontId="128" fillId="0" borderId="13" xfId="61" applyNumberFormat="1" applyFont="1" applyFill="1" applyBorder="1" applyAlignment="1">
      <alignment horizontal="center" vertical="center" wrapText="1"/>
    </xf>
    <xf numFmtId="181" fontId="128" fillId="0" borderId="13" xfId="61" applyNumberFormat="1" applyFont="1" applyFill="1" applyBorder="1" applyAlignment="1">
      <alignment horizontal="center" vertical="center"/>
    </xf>
    <xf numFmtId="0" fontId="128" fillId="0" borderId="13" xfId="61" applyNumberFormat="1" applyFont="1" applyFill="1" applyBorder="1" applyAlignment="1">
      <alignment horizontal="center" vertical="center"/>
    </xf>
    <xf numFmtId="184" fontId="14" fillId="0" borderId="13" xfId="61" applyNumberFormat="1" applyFont="1" applyFill="1" applyBorder="1" applyAlignment="1">
      <alignment horizontal="center" vertical="center"/>
    </xf>
    <xf numFmtId="0" fontId="150" fillId="0" borderId="13" xfId="61" applyNumberFormat="1" applyFont="1" applyFill="1" applyBorder="1" applyAlignment="1">
      <alignment horizontal="center" vertical="center"/>
    </xf>
    <xf numFmtId="185" fontId="14" fillId="0" borderId="13" xfId="61" applyNumberFormat="1" applyFont="1" applyFill="1" applyBorder="1" applyAlignment="1">
      <alignment horizontal="center" vertical="center" wrapText="1"/>
    </xf>
    <xf numFmtId="181" fontId="14" fillId="0" borderId="13" xfId="61" applyNumberFormat="1" applyFont="1" applyFill="1" applyBorder="1" applyAlignment="1">
      <alignment horizontal="center" vertical="center"/>
    </xf>
    <xf numFmtId="185" fontId="14" fillId="0" borderId="13" xfId="61" applyNumberFormat="1" applyFont="1" applyFill="1" applyBorder="1" applyAlignment="1">
      <alignment horizontal="center" vertical="center"/>
    </xf>
    <xf numFmtId="0" fontId="12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4" fontId="127" fillId="0" borderId="13" xfId="61" applyNumberFormat="1" applyFont="1" applyFill="1" applyBorder="1" applyAlignment="1">
      <alignment horizontal="center" vertical="center"/>
    </xf>
    <xf numFmtId="181" fontId="14" fillId="0" borderId="13" xfId="0" applyNumberFormat="1" applyFont="1" applyFill="1" applyBorder="1" applyAlignment="1">
      <alignment horizontal="center" vertical="center"/>
    </xf>
    <xf numFmtId="192" fontId="14" fillId="0" borderId="13" xfId="61" applyNumberFormat="1" applyFont="1" applyFill="1" applyBorder="1" applyAlignment="1">
      <alignment horizontal="center" vertical="center" wrapText="1"/>
    </xf>
    <xf numFmtId="184" fontId="150" fillId="0" borderId="13" xfId="61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84" fontId="7" fillId="37" borderId="13" xfId="61" applyNumberFormat="1" applyFont="1" applyFill="1" applyBorder="1" applyAlignment="1">
      <alignment horizontal="left" vertical="center" wrapText="1"/>
    </xf>
    <xf numFmtId="49" fontId="124" fillId="37" borderId="13" xfId="6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84" fontId="124" fillId="0" borderId="24" xfId="61" applyNumberFormat="1" applyFont="1" applyFill="1" applyBorder="1" applyAlignment="1">
      <alignment horizontal="center" vertical="center" wrapText="1"/>
    </xf>
    <xf numFmtId="184" fontId="124" fillId="0" borderId="16" xfId="61" applyNumberFormat="1" applyFont="1" applyFill="1" applyBorder="1" applyAlignment="1">
      <alignment horizontal="center" vertical="center" wrapText="1"/>
    </xf>
    <xf numFmtId="184" fontId="124" fillId="0" borderId="22" xfId="61" applyNumberFormat="1" applyFont="1" applyFill="1" applyBorder="1" applyAlignment="1">
      <alignment horizontal="center" vertical="center" wrapText="1"/>
    </xf>
    <xf numFmtId="185" fontId="21" fillId="0" borderId="24" xfId="61" applyNumberFormat="1" applyFont="1" applyFill="1" applyBorder="1" applyAlignment="1">
      <alignment horizontal="center" vertical="center" wrapText="1"/>
    </xf>
    <xf numFmtId="185" fontId="21" fillId="0" borderId="22" xfId="61" applyNumberFormat="1" applyFont="1" applyFill="1" applyBorder="1" applyAlignment="1">
      <alignment horizontal="center" vertical="center" wrapText="1"/>
    </xf>
    <xf numFmtId="171" fontId="21" fillId="0" borderId="24" xfId="61" applyFont="1" applyFill="1" applyBorder="1" applyAlignment="1">
      <alignment horizontal="center" vertical="center"/>
    </xf>
    <xf numFmtId="171" fontId="21" fillId="0" borderId="22" xfId="6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85" fontId="150" fillId="0" borderId="24" xfId="61" applyNumberFormat="1" applyFont="1" applyFill="1" applyBorder="1" applyAlignment="1">
      <alignment horizontal="center" vertical="center" wrapText="1"/>
    </xf>
    <xf numFmtId="185" fontId="150" fillId="0" borderId="22" xfId="61" applyNumberFormat="1" applyFont="1" applyFill="1" applyBorder="1" applyAlignment="1">
      <alignment horizontal="center" vertical="center" wrapText="1"/>
    </xf>
    <xf numFmtId="171" fontId="124" fillId="0" borderId="24" xfId="61" applyFont="1" applyFill="1" applyBorder="1" applyAlignment="1">
      <alignment horizontal="center" vertical="center"/>
    </xf>
    <xf numFmtId="171" fontId="124" fillId="0" borderId="22" xfId="61" applyFont="1" applyFill="1" applyBorder="1" applyAlignment="1">
      <alignment horizontal="center" vertical="center"/>
    </xf>
    <xf numFmtId="184" fontId="124" fillId="0" borderId="24" xfId="61" applyNumberFormat="1" applyFont="1" applyFill="1" applyBorder="1" applyAlignment="1">
      <alignment horizontal="center" vertical="center"/>
    </xf>
    <xf numFmtId="184" fontId="124" fillId="0" borderId="22" xfId="61" applyNumberFormat="1" applyFont="1" applyFill="1" applyBorder="1" applyAlignment="1">
      <alignment horizontal="center" vertical="center"/>
    </xf>
    <xf numFmtId="171" fontId="7" fillId="0" borderId="13" xfId="61" applyFont="1" applyFill="1" applyBorder="1" applyAlignment="1">
      <alignment horizontal="center" vertical="center"/>
    </xf>
    <xf numFmtId="171" fontId="124" fillId="0" borderId="13" xfId="6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horizontal="center" vertical="center" wrapText="1"/>
    </xf>
    <xf numFmtId="181" fontId="14" fillId="0" borderId="24" xfId="0" applyNumberFormat="1" applyFont="1" applyFill="1" applyBorder="1" applyAlignment="1">
      <alignment horizontal="center" vertical="center" wrapText="1"/>
    </xf>
    <xf numFmtId="181" fontId="14" fillId="0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25" fillId="42" borderId="13" xfId="0" applyFont="1" applyFill="1" applyBorder="1" applyAlignment="1">
      <alignment horizontal="center" vertical="center" textRotation="90"/>
    </xf>
    <xf numFmtId="184" fontId="124" fillId="0" borderId="16" xfId="61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71" fontId="124" fillId="0" borderId="16" xfId="61" applyFont="1" applyFill="1" applyBorder="1" applyAlignment="1">
      <alignment horizontal="center" vertical="center"/>
    </xf>
    <xf numFmtId="0" fontId="18" fillId="42" borderId="24" xfId="0" applyFont="1" applyFill="1" applyBorder="1" applyAlignment="1">
      <alignment horizontal="left" vertical="center" wrapText="1"/>
    </xf>
    <xf numFmtId="0" fontId="18" fillId="42" borderId="16" xfId="0" applyFont="1" applyFill="1" applyBorder="1" applyAlignment="1">
      <alignment horizontal="left" vertical="center" wrapText="1"/>
    </xf>
    <xf numFmtId="0" fontId="18" fillId="42" borderId="22" xfId="0" applyFont="1" applyFill="1" applyBorder="1" applyAlignment="1">
      <alignment horizontal="left" vertical="center" wrapText="1"/>
    </xf>
    <xf numFmtId="0" fontId="14" fillId="42" borderId="13" xfId="0" applyFont="1" applyFill="1" applyBorder="1" applyAlignment="1">
      <alignment horizontal="center" vertical="center" wrapText="1"/>
    </xf>
    <xf numFmtId="0" fontId="21" fillId="42" borderId="13" xfId="0" applyFont="1" applyFill="1" applyBorder="1" applyAlignment="1">
      <alignment horizontal="center" vertical="center" wrapText="1"/>
    </xf>
    <xf numFmtId="184" fontId="21" fillId="0" borderId="24" xfId="61" applyNumberFormat="1" applyFont="1" applyFill="1" applyBorder="1" applyAlignment="1">
      <alignment horizontal="center" vertical="center"/>
    </xf>
    <xf numFmtId="184" fontId="21" fillId="0" borderId="22" xfId="61" applyNumberFormat="1" applyFont="1" applyFill="1" applyBorder="1" applyAlignment="1">
      <alignment horizontal="center" vertical="center"/>
    </xf>
    <xf numFmtId="185" fontId="21" fillId="0" borderId="24" xfId="61" applyNumberFormat="1" applyFont="1" applyFill="1" applyBorder="1" applyAlignment="1">
      <alignment horizontal="center" vertical="center"/>
    </xf>
    <xf numFmtId="185" fontId="21" fillId="0" borderId="22" xfId="61" applyNumberFormat="1" applyFont="1" applyFill="1" applyBorder="1" applyAlignment="1">
      <alignment horizontal="center" vertical="center"/>
    </xf>
    <xf numFmtId="181" fontId="1" fillId="0" borderId="24" xfId="0" applyNumberFormat="1" applyFont="1" applyFill="1" applyBorder="1" applyAlignment="1">
      <alignment horizontal="center" vertical="center" wrapText="1"/>
    </xf>
    <xf numFmtId="181" fontId="1" fillId="0" borderId="22" xfId="0" applyNumberFormat="1" applyFont="1" applyFill="1" applyBorder="1" applyAlignment="1">
      <alignment horizontal="center" vertical="center" wrapText="1"/>
    </xf>
    <xf numFmtId="184" fontId="14" fillId="0" borderId="24" xfId="61" applyNumberFormat="1" applyFont="1" applyFill="1" applyBorder="1" applyAlignment="1">
      <alignment horizontal="center" vertical="center"/>
    </xf>
    <xf numFmtId="184" fontId="14" fillId="0" borderId="16" xfId="61" applyNumberFormat="1" applyFont="1" applyFill="1" applyBorder="1" applyAlignment="1">
      <alignment horizontal="center" vertical="center"/>
    </xf>
    <xf numFmtId="184" fontId="14" fillId="0" borderId="22" xfId="61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181" fontId="36" fillId="0" borderId="24" xfId="0" applyNumberFormat="1" applyFont="1" applyFill="1" applyBorder="1" applyAlignment="1">
      <alignment horizontal="center" vertical="center" wrapText="1"/>
    </xf>
    <xf numFmtId="181" fontId="36" fillId="0" borderId="22" xfId="0" applyNumberFormat="1" applyFont="1" applyFill="1" applyBorder="1" applyAlignment="1">
      <alignment horizontal="center" vertical="center" wrapText="1"/>
    </xf>
    <xf numFmtId="181" fontId="36" fillId="0" borderId="13" xfId="0" applyNumberFormat="1" applyFont="1" applyFill="1" applyBorder="1" applyAlignment="1">
      <alignment horizontal="center" vertical="center"/>
    </xf>
    <xf numFmtId="192" fontId="36" fillId="0" borderId="13" xfId="61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171" fontId="144" fillId="0" borderId="24" xfId="61" applyFont="1" applyFill="1" applyBorder="1" applyAlignment="1">
      <alignment horizontal="center" vertical="center"/>
    </xf>
    <xf numFmtId="171" fontId="144" fillId="0" borderId="22" xfId="61" applyFont="1" applyFill="1" applyBorder="1" applyAlignment="1">
      <alignment horizontal="center" vertical="center"/>
    </xf>
    <xf numFmtId="184" fontId="132" fillId="0" borderId="24" xfId="61" applyNumberFormat="1" applyFont="1" applyFill="1" applyBorder="1" applyAlignment="1">
      <alignment horizontal="center" vertical="center" wrapText="1"/>
    </xf>
    <xf numFmtId="184" fontId="132" fillId="0" borderId="22" xfId="61" applyNumberFormat="1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171" fontId="144" fillId="0" borderId="13" xfId="61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 wrapText="1"/>
    </xf>
    <xf numFmtId="184" fontId="132" fillId="0" borderId="24" xfId="61" applyNumberFormat="1" applyFont="1" applyFill="1" applyBorder="1" applyAlignment="1">
      <alignment horizontal="center" vertical="center"/>
    </xf>
    <xf numFmtId="184" fontId="132" fillId="0" borderId="22" xfId="61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185" fontId="38" fillId="0" borderId="24" xfId="61" applyNumberFormat="1" applyFont="1" applyFill="1" applyBorder="1" applyAlignment="1">
      <alignment horizontal="center" vertical="center" wrapText="1"/>
    </xf>
    <xf numFmtId="185" fontId="38" fillId="0" borderId="22" xfId="61" applyNumberFormat="1" applyFont="1" applyFill="1" applyBorder="1" applyAlignment="1">
      <alignment horizontal="center" vertical="center" wrapText="1"/>
    </xf>
    <xf numFmtId="185" fontId="148" fillId="0" borderId="24" xfId="61" applyNumberFormat="1" applyFont="1" applyFill="1" applyBorder="1" applyAlignment="1">
      <alignment horizontal="center" vertical="center" wrapText="1"/>
    </xf>
    <xf numFmtId="185" fontId="148" fillId="0" borderId="22" xfId="61" applyNumberFormat="1" applyFont="1" applyFill="1" applyBorder="1" applyAlignment="1">
      <alignment horizontal="center" vertical="center" wrapText="1"/>
    </xf>
    <xf numFmtId="171" fontId="46" fillId="0" borderId="24" xfId="61" applyFont="1" applyFill="1" applyBorder="1" applyAlignment="1">
      <alignment horizontal="center" vertical="center"/>
    </xf>
    <xf numFmtId="171" fontId="46" fillId="0" borderId="22" xfId="61" applyFont="1" applyFill="1" applyBorder="1" applyAlignment="1">
      <alignment horizontal="center" vertical="center"/>
    </xf>
    <xf numFmtId="185" fontId="46" fillId="0" borderId="24" xfId="61" applyNumberFormat="1" applyFont="1" applyFill="1" applyBorder="1" applyAlignment="1">
      <alignment horizontal="center" vertical="center" wrapText="1"/>
    </xf>
    <xf numFmtId="185" fontId="46" fillId="0" borderId="22" xfId="61" applyNumberFormat="1" applyFont="1" applyFill="1" applyBorder="1" applyAlignment="1">
      <alignment horizontal="center" vertical="center" wrapText="1"/>
    </xf>
    <xf numFmtId="184" fontId="46" fillId="0" borderId="24" xfId="61" applyNumberFormat="1" applyFont="1" applyFill="1" applyBorder="1" applyAlignment="1">
      <alignment horizontal="center" vertical="center"/>
    </xf>
    <xf numFmtId="184" fontId="46" fillId="0" borderId="22" xfId="61" applyNumberFormat="1" applyFont="1" applyFill="1" applyBorder="1" applyAlignment="1">
      <alignment horizontal="center" vertical="center"/>
    </xf>
    <xf numFmtId="185" fontId="46" fillId="0" borderId="24" xfId="61" applyNumberFormat="1" applyFont="1" applyFill="1" applyBorder="1" applyAlignment="1">
      <alignment horizontal="center" vertical="center"/>
    </xf>
    <xf numFmtId="185" fontId="46" fillId="0" borderId="22" xfId="61" applyNumberFormat="1" applyFont="1" applyFill="1" applyBorder="1" applyAlignment="1">
      <alignment horizontal="center" vertical="center"/>
    </xf>
    <xf numFmtId="184" fontId="144" fillId="0" borderId="24" xfId="61" applyNumberFormat="1" applyFont="1" applyFill="1" applyBorder="1" applyAlignment="1">
      <alignment horizontal="center" vertical="center"/>
    </xf>
    <xf numFmtId="184" fontId="144" fillId="0" borderId="16" xfId="61" applyNumberFormat="1" applyFont="1" applyFill="1" applyBorder="1" applyAlignment="1">
      <alignment horizontal="center" vertical="center"/>
    </xf>
    <xf numFmtId="184" fontId="144" fillId="0" borderId="22" xfId="61" applyNumberFormat="1" applyFont="1" applyFill="1" applyBorder="1" applyAlignment="1">
      <alignment horizontal="center" vertical="center"/>
    </xf>
    <xf numFmtId="184" fontId="144" fillId="0" borderId="13" xfId="61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84" fontId="148" fillId="0" borderId="13" xfId="61" applyNumberFormat="1" applyFont="1" applyFill="1" applyBorder="1" applyAlignment="1">
      <alignment horizontal="center" vertical="center"/>
    </xf>
    <xf numFmtId="184" fontId="132" fillId="0" borderId="16" xfId="61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85" fontId="36" fillId="0" borderId="24" xfId="61" applyNumberFormat="1" applyFont="1" applyFill="1" applyBorder="1" applyAlignment="1">
      <alignment horizontal="center" vertical="center"/>
    </xf>
    <xf numFmtId="185" fontId="36" fillId="0" borderId="16" xfId="61" applyNumberFormat="1" applyFont="1" applyFill="1" applyBorder="1" applyAlignment="1">
      <alignment horizontal="center" vertical="center"/>
    </xf>
    <xf numFmtId="185" fontId="36" fillId="0" borderId="22" xfId="61" applyNumberFormat="1" applyFont="1" applyFill="1" applyBorder="1" applyAlignment="1">
      <alignment horizontal="center" vertical="center"/>
    </xf>
    <xf numFmtId="171" fontId="144" fillId="0" borderId="16" xfId="6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48" fillId="0" borderId="13" xfId="0" applyFont="1" applyFill="1" applyBorder="1" applyAlignment="1">
      <alignment horizontal="center" vertical="center"/>
    </xf>
    <xf numFmtId="184" fontId="146" fillId="0" borderId="13" xfId="61" applyNumberFormat="1" applyFont="1" applyFill="1" applyBorder="1" applyAlignment="1">
      <alignment horizontal="center" vertical="center"/>
    </xf>
    <xf numFmtId="184" fontId="132" fillId="0" borderId="13" xfId="61" applyNumberFormat="1" applyFont="1" applyFill="1" applyBorder="1" applyAlignment="1">
      <alignment horizontal="center" vertical="center"/>
    </xf>
    <xf numFmtId="184" fontId="41" fillId="0" borderId="13" xfId="61" applyNumberFormat="1" applyFont="1" applyFill="1" applyBorder="1" applyAlignment="1">
      <alignment horizontal="center" vertical="center"/>
    </xf>
    <xf numFmtId="184" fontId="34" fillId="0" borderId="13" xfId="61" applyNumberFormat="1" applyFont="1" applyFill="1" applyBorder="1" applyAlignment="1">
      <alignment horizontal="center" vertical="center"/>
    </xf>
    <xf numFmtId="184" fontId="55" fillId="0" borderId="13" xfId="61" applyNumberFormat="1" applyFont="1" applyFill="1" applyBorder="1" applyAlignment="1">
      <alignment horizontal="center" vertical="center"/>
    </xf>
    <xf numFmtId="0" fontId="132" fillId="36" borderId="13" xfId="0" applyFont="1" applyFill="1" applyBorder="1" applyAlignment="1">
      <alignment horizontal="center" vertical="center" textRotation="90"/>
    </xf>
    <xf numFmtId="0" fontId="39" fillId="36" borderId="24" xfId="0" applyFont="1" applyFill="1" applyBorder="1" applyAlignment="1">
      <alignment horizontal="left" vertical="center" wrapText="1"/>
    </xf>
    <xf numFmtId="0" fontId="39" fillId="36" borderId="16" xfId="0" applyFont="1" applyFill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left"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181" fontId="48" fillId="0" borderId="24" xfId="0" applyNumberFormat="1" applyFont="1" applyFill="1" applyBorder="1" applyAlignment="1">
      <alignment horizontal="center" vertical="center" wrapText="1"/>
    </xf>
    <xf numFmtId="181" fontId="48" fillId="0" borderId="22" xfId="0" applyNumberFormat="1" applyFont="1" applyFill="1" applyBorder="1" applyAlignment="1">
      <alignment horizontal="center" vertical="center" wrapText="1"/>
    </xf>
    <xf numFmtId="181" fontId="48" fillId="0" borderId="13" xfId="0" applyNumberFormat="1" applyFont="1" applyFill="1" applyBorder="1" applyAlignment="1">
      <alignment horizontal="center" vertical="center"/>
    </xf>
    <xf numFmtId="192" fontId="48" fillId="0" borderId="13" xfId="61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171" fontId="136" fillId="0" borderId="24" xfId="61" applyFont="1" applyFill="1" applyBorder="1" applyAlignment="1">
      <alignment horizontal="center" vertical="center"/>
    </xf>
    <xf numFmtId="171" fontId="136" fillId="0" borderId="22" xfId="61" applyFont="1" applyFill="1" applyBorder="1" applyAlignment="1">
      <alignment horizontal="center" vertical="center"/>
    </xf>
    <xf numFmtId="184" fontId="136" fillId="0" borderId="24" xfId="61" applyNumberFormat="1" applyFont="1" applyFill="1" applyBorder="1" applyAlignment="1">
      <alignment horizontal="center" vertical="center" wrapText="1"/>
    </xf>
    <xf numFmtId="184" fontId="136" fillId="0" borderId="22" xfId="61" applyNumberFormat="1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171" fontId="136" fillId="0" borderId="13" xfId="6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 wrapText="1"/>
    </xf>
    <xf numFmtId="184" fontId="136" fillId="0" borderId="24" xfId="61" applyNumberFormat="1" applyFont="1" applyFill="1" applyBorder="1" applyAlignment="1">
      <alignment horizontal="center" vertical="center"/>
    </xf>
    <xf numFmtId="184" fontId="136" fillId="0" borderId="22" xfId="6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85" fontId="151" fillId="0" borderId="24" xfId="61" applyNumberFormat="1" applyFont="1" applyFill="1" applyBorder="1" applyAlignment="1">
      <alignment horizontal="center" vertical="center" wrapText="1"/>
    </xf>
    <xf numFmtId="185" fontId="151" fillId="0" borderId="22" xfId="61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184" fontId="151" fillId="0" borderId="13" xfId="61" applyNumberFormat="1" applyFont="1" applyFill="1" applyBorder="1" applyAlignment="1">
      <alignment horizontal="center" vertical="center"/>
    </xf>
    <xf numFmtId="184" fontId="136" fillId="0" borderId="16" xfId="61" applyNumberFormat="1" applyFont="1" applyFill="1" applyBorder="1" applyAlignment="1">
      <alignment horizontal="center" vertical="center"/>
    </xf>
    <xf numFmtId="184" fontId="136" fillId="0" borderId="13" xfId="61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85" fontId="48" fillId="0" borderId="24" xfId="61" applyNumberFormat="1" applyFont="1" applyFill="1" applyBorder="1" applyAlignment="1">
      <alignment horizontal="center" vertical="center"/>
    </xf>
    <xf numFmtId="185" fontId="48" fillId="0" borderId="16" xfId="61" applyNumberFormat="1" applyFont="1" applyFill="1" applyBorder="1" applyAlignment="1">
      <alignment horizontal="center" vertical="center"/>
    </xf>
    <xf numFmtId="185" fontId="48" fillId="0" borderId="22" xfId="61" applyNumberFormat="1" applyFont="1" applyFill="1" applyBorder="1" applyAlignment="1">
      <alignment horizontal="center" vertical="center"/>
    </xf>
    <xf numFmtId="171" fontId="136" fillId="0" borderId="16" xfId="6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151" fillId="0" borderId="13" xfId="0" applyFont="1" applyFill="1" applyBorder="1" applyAlignment="1">
      <alignment horizontal="center" vertical="center"/>
    </xf>
    <xf numFmtId="184" fontId="138" fillId="0" borderId="13" xfId="61" applyNumberFormat="1" applyFont="1" applyFill="1" applyBorder="1" applyAlignment="1">
      <alignment horizontal="center" vertical="center"/>
    </xf>
    <xf numFmtId="184" fontId="44" fillId="0" borderId="13" xfId="61" applyNumberFormat="1" applyFont="1" applyFill="1" applyBorder="1" applyAlignment="1">
      <alignment horizontal="center" vertical="center"/>
    </xf>
    <xf numFmtId="184" fontId="45" fillId="0" borderId="13" xfId="61" applyNumberFormat="1" applyFont="1" applyFill="1" applyBorder="1" applyAlignment="1">
      <alignment horizontal="center" vertical="center"/>
    </xf>
    <xf numFmtId="184" fontId="45" fillId="0" borderId="24" xfId="61" applyNumberFormat="1" applyFont="1" applyFill="1" applyBorder="1" applyAlignment="1">
      <alignment horizontal="center" vertical="center" wrapText="1"/>
    </xf>
    <xf numFmtId="184" fontId="45" fillId="0" borderId="22" xfId="61" applyNumberFormat="1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horizontal="left" vertical="center" wrapText="1"/>
    </xf>
    <xf numFmtId="0" fontId="136" fillId="36" borderId="13" xfId="0" applyFont="1" applyFill="1" applyBorder="1" applyAlignment="1">
      <alignment horizontal="center" vertical="center" textRotation="90"/>
    </xf>
    <xf numFmtId="0" fontId="45" fillId="36" borderId="24" xfId="0" applyFont="1" applyFill="1" applyBorder="1" applyAlignment="1">
      <alignment horizontal="left" vertical="center" wrapText="1"/>
    </xf>
    <xf numFmtId="0" fontId="45" fillId="36" borderId="16" xfId="0" applyFont="1" applyFill="1" applyBorder="1" applyAlignment="1">
      <alignment horizontal="left" vertical="center" wrapText="1"/>
    </xf>
    <xf numFmtId="0" fontId="45" fillId="36" borderId="22" xfId="0" applyFont="1" applyFill="1" applyBorder="1" applyAlignment="1">
      <alignment horizontal="left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224" fontId="136" fillId="0" borderId="24" xfId="61" applyNumberFormat="1" applyFont="1" applyFill="1" applyBorder="1" applyAlignment="1">
      <alignment horizontal="center" vertical="center" wrapText="1"/>
    </xf>
    <xf numFmtId="224" fontId="136" fillId="0" borderId="22" xfId="61" applyNumberFormat="1" applyFont="1" applyFill="1" applyBorder="1" applyAlignment="1">
      <alignment horizontal="center" vertical="center" wrapText="1"/>
    </xf>
    <xf numFmtId="184" fontId="136" fillId="0" borderId="16" xfId="61" applyNumberFormat="1" applyFont="1" applyFill="1" applyBorder="1" applyAlignment="1">
      <alignment horizontal="center" vertical="center" wrapText="1"/>
    </xf>
    <xf numFmtId="184" fontId="136" fillId="36" borderId="24" xfId="61" applyNumberFormat="1" applyFont="1" applyFill="1" applyBorder="1" applyAlignment="1">
      <alignment horizontal="center" vertical="center" wrapText="1"/>
    </xf>
    <xf numFmtId="184" fontId="136" fillId="36" borderId="16" xfId="61" applyNumberFormat="1" applyFont="1" applyFill="1" applyBorder="1" applyAlignment="1">
      <alignment horizontal="center" vertical="center" wrapText="1"/>
    </xf>
    <xf numFmtId="184" fontId="136" fillId="36" borderId="22" xfId="61" applyNumberFormat="1" applyFont="1" applyFill="1" applyBorder="1" applyAlignment="1">
      <alignment horizontal="center" vertical="center" wrapText="1"/>
    </xf>
    <xf numFmtId="49" fontId="132" fillId="0" borderId="24" xfId="61" applyNumberFormat="1" applyFont="1" applyFill="1" applyBorder="1" applyAlignment="1">
      <alignment horizontal="center" vertical="center" wrapText="1"/>
    </xf>
    <xf numFmtId="49" fontId="132" fillId="0" borderId="22" xfId="61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181" fontId="36" fillId="0" borderId="24" xfId="0" applyNumberFormat="1" applyFont="1" applyFill="1" applyBorder="1" applyAlignment="1">
      <alignment horizontal="center" vertical="center"/>
    </xf>
    <xf numFmtId="181" fontId="36" fillId="0" borderId="22" xfId="0" applyNumberFormat="1" applyFont="1" applyFill="1" applyBorder="1" applyAlignment="1">
      <alignment horizontal="center" vertical="center"/>
    </xf>
    <xf numFmtId="192" fontId="36" fillId="0" borderId="24" xfId="61" applyNumberFormat="1" applyFont="1" applyFill="1" applyBorder="1" applyAlignment="1">
      <alignment horizontal="center" vertical="center" wrapText="1"/>
    </xf>
    <xf numFmtId="192" fontId="36" fillId="0" borderId="16" xfId="61" applyNumberFormat="1" applyFont="1" applyFill="1" applyBorder="1" applyAlignment="1">
      <alignment horizontal="center" vertical="center" wrapText="1"/>
    </xf>
    <xf numFmtId="192" fontId="36" fillId="0" borderId="22" xfId="61" applyNumberFormat="1" applyFont="1" applyFill="1" applyBorder="1" applyAlignment="1">
      <alignment horizontal="center" vertical="center" wrapText="1"/>
    </xf>
    <xf numFmtId="49" fontId="132" fillId="0" borderId="16" xfId="61" applyNumberFormat="1" applyFont="1" applyFill="1" applyBorder="1" applyAlignment="1">
      <alignment horizontal="center" vertical="center" wrapText="1"/>
    </xf>
    <xf numFmtId="184" fontId="132" fillId="0" borderId="16" xfId="61" applyNumberFormat="1" applyFont="1" applyFill="1" applyBorder="1" applyAlignment="1">
      <alignment horizontal="center" vertical="center"/>
    </xf>
    <xf numFmtId="16" fontId="36" fillId="0" borderId="24" xfId="0" applyNumberFormat="1" applyFont="1" applyFill="1" applyBorder="1" applyAlignment="1">
      <alignment horizontal="center" vertical="center"/>
    </xf>
    <xf numFmtId="16" fontId="36" fillId="0" borderId="16" xfId="0" applyNumberFormat="1" applyFont="1" applyFill="1" applyBorder="1" applyAlignment="1">
      <alignment horizontal="center" vertical="center"/>
    </xf>
    <xf numFmtId="16" fontId="36" fillId="0" borderId="22" xfId="0" applyNumberFormat="1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wrapText="1"/>
    </xf>
    <xf numFmtId="0" fontId="30" fillId="0" borderId="59" xfId="0" applyFont="1" applyFill="1" applyBorder="1" applyAlignment="1">
      <alignment horizont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184" fontId="34" fillId="0" borderId="24" xfId="61" applyNumberFormat="1" applyFont="1" applyFill="1" applyBorder="1" applyAlignment="1">
      <alignment horizontal="center" vertical="center"/>
    </xf>
    <xf numFmtId="184" fontId="34" fillId="0" borderId="22" xfId="61" applyNumberFormat="1" applyFont="1" applyFill="1" applyBorder="1" applyAlignment="1">
      <alignment horizontal="center" vertical="center"/>
    </xf>
    <xf numFmtId="171" fontId="55" fillId="0" borderId="24" xfId="61" applyFont="1" applyFill="1" applyBorder="1" applyAlignment="1">
      <alignment horizontal="center" vertical="center"/>
    </xf>
    <xf numFmtId="171" fontId="55" fillId="0" borderId="22" xfId="6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148" fillId="0" borderId="24" xfId="0" applyNumberFormat="1" applyFont="1" applyFill="1" applyBorder="1" applyAlignment="1">
      <alignment horizontal="center" vertical="center" wrapText="1"/>
    </xf>
    <xf numFmtId="0" fontId="148" fillId="0" borderId="22" xfId="0" applyNumberFormat="1" applyFont="1" applyFill="1" applyBorder="1" applyAlignment="1">
      <alignment horizontal="center" vertical="center" wrapText="1"/>
    </xf>
    <xf numFmtId="0" fontId="148" fillId="0" borderId="24" xfId="61" applyNumberFormat="1" applyFont="1" applyFill="1" applyBorder="1" applyAlignment="1">
      <alignment horizontal="center" vertical="center" wrapText="1"/>
    </xf>
    <xf numFmtId="0" fontId="148" fillId="0" borderId="22" xfId="61" applyNumberFormat="1" applyFont="1" applyFill="1" applyBorder="1" applyAlignment="1">
      <alignment horizontal="center" vertical="center" wrapText="1"/>
    </xf>
    <xf numFmtId="0" fontId="148" fillId="0" borderId="16" xfId="61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49" fontId="132" fillId="0" borderId="34" xfId="61" applyNumberFormat="1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84" fontId="148" fillId="0" borderId="24" xfId="61" applyNumberFormat="1" applyFont="1" applyFill="1" applyBorder="1" applyAlignment="1">
      <alignment horizontal="center" vertical="center"/>
    </xf>
    <xf numFmtId="184" fontId="148" fillId="0" borderId="22" xfId="61" applyNumberFormat="1" applyFont="1" applyFill="1" applyBorder="1" applyAlignment="1">
      <alignment horizontal="center" vertical="center"/>
    </xf>
    <xf numFmtId="0" fontId="132" fillId="36" borderId="60" xfId="0" applyFont="1" applyFill="1" applyBorder="1" applyAlignment="1">
      <alignment horizontal="center" vertical="center" textRotation="90"/>
    </xf>
    <xf numFmtId="0" fontId="132" fillId="36" borderId="33" xfId="0" applyFont="1" applyFill="1" applyBorder="1" applyAlignment="1">
      <alignment horizontal="center" vertical="center" textRotation="90"/>
    </xf>
    <xf numFmtId="0" fontId="132" fillId="36" borderId="61" xfId="0" applyFont="1" applyFill="1" applyBorder="1" applyAlignment="1">
      <alignment horizontal="center" vertical="center" textRotation="90"/>
    </xf>
    <xf numFmtId="0" fontId="39" fillId="36" borderId="49" xfId="0" applyFont="1" applyFill="1" applyBorder="1" applyAlignment="1">
      <alignment horizontal="left" vertical="center" wrapText="1"/>
    </xf>
    <xf numFmtId="0" fontId="39" fillId="36" borderId="62" xfId="0" applyFont="1" applyFill="1" applyBorder="1" applyAlignment="1">
      <alignment horizontal="left" vertical="center" wrapText="1"/>
    </xf>
    <xf numFmtId="0" fontId="36" fillId="36" borderId="30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vertical="center" wrapText="1"/>
    </xf>
    <xf numFmtId="0" fontId="41" fillId="0" borderId="24" xfId="61" applyNumberFormat="1" applyFont="1" applyFill="1" applyBorder="1" applyAlignment="1">
      <alignment horizontal="center" vertical="center" wrapText="1"/>
    </xf>
    <xf numFmtId="0" fontId="41" fillId="0" borderId="22" xfId="61" applyNumberFormat="1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/>
    </xf>
    <xf numFmtId="181" fontId="36" fillId="0" borderId="13" xfId="0" applyNumberFormat="1" applyFont="1" applyFill="1" applyBorder="1" applyAlignment="1">
      <alignment horizontal="center" vertical="center" wrapText="1"/>
    </xf>
    <xf numFmtId="49" fontId="33" fillId="0" borderId="26" xfId="61" applyNumberFormat="1" applyFont="1" applyFill="1" applyBorder="1" applyAlignment="1">
      <alignment horizontal="center" vertical="center" wrapText="1"/>
    </xf>
    <xf numFmtId="49" fontId="33" fillId="0" borderId="20" xfId="61" applyNumberFormat="1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/>
    </xf>
    <xf numFmtId="49" fontId="132" fillId="0" borderId="26" xfId="61" applyNumberFormat="1" applyFont="1" applyFill="1" applyBorder="1" applyAlignment="1">
      <alignment horizontal="center" vertical="center" wrapText="1"/>
    </xf>
    <xf numFmtId="49" fontId="132" fillId="0" borderId="20" xfId="61" applyNumberFormat="1" applyFont="1" applyFill="1" applyBorder="1" applyAlignment="1">
      <alignment horizontal="center" vertical="center" wrapText="1"/>
    </xf>
    <xf numFmtId="49" fontId="132" fillId="0" borderId="32" xfId="61" applyNumberFormat="1" applyFont="1" applyFill="1" applyBorder="1" applyAlignment="1">
      <alignment horizontal="center" vertical="center" wrapText="1"/>
    </xf>
    <xf numFmtId="49" fontId="38" fillId="0" borderId="26" xfId="61" applyNumberFormat="1" applyFont="1" applyFill="1" applyBorder="1" applyAlignment="1">
      <alignment horizontal="center" vertical="center" wrapText="1"/>
    </xf>
    <xf numFmtId="49" fontId="38" fillId="0" borderId="32" xfId="61" applyNumberFormat="1" applyFont="1" applyFill="1" applyBorder="1" applyAlignment="1">
      <alignment horizontal="center" vertical="center" wrapText="1"/>
    </xf>
    <xf numFmtId="184" fontId="64" fillId="0" borderId="13" xfId="61" applyNumberFormat="1" applyFont="1" applyFill="1" applyBorder="1" applyAlignment="1">
      <alignment horizontal="center" vertical="center"/>
    </xf>
    <xf numFmtId="183" fontId="153" fillId="0" borderId="13" xfId="61" applyNumberFormat="1" applyFont="1" applyFill="1" applyBorder="1" applyAlignment="1">
      <alignment horizontal="center" vertical="center"/>
    </xf>
    <xf numFmtId="0" fontId="36" fillId="2" borderId="47" xfId="0" applyFont="1" applyFill="1" applyBorder="1" applyAlignment="1">
      <alignment horizontal="center" vertical="center"/>
    </xf>
    <xf numFmtId="0" fontId="36" fillId="2" borderId="46" xfId="0" applyFont="1" applyFill="1" applyBorder="1" applyAlignment="1">
      <alignment horizontal="center" vertical="center"/>
    </xf>
    <xf numFmtId="185" fontId="43" fillId="0" borderId="24" xfId="61" applyNumberFormat="1" applyFont="1" applyFill="1" applyBorder="1" applyAlignment="1">
      <alignment horizontal="center" vertical="center" wrapText="1"/>
    </xf>
    <xf numFmtId="185" fontId="43" fillId="0" borderId="22" xfId="61" applyNumberFormat="1" applyFont="1" applyFill="1" applyBorder="1" applyAlignment="1">
      <alignment horizontal="center" vertical="center" wrapText="1"/>
    </xf>
    <xf numFmtId="16" fontId="36" fillId="2" borderId="47" xfId="0" applyNumberFormat="1" applyFont="1" applyFill="1" applyBorder="1" applyAlignment="1">
      <alignment horizontal="center" vertical="center"/>
    </xf>
    <xf numFmtId="16" fontId="36" fillId="2" borderId="31" xfId="0" applyNumberFormat="1" applyFont="1" applyFill="1" applyBorder="1" applyAlignment="1">
      <alignment horizontal="center" vertical="center"/>
    </xf>
    <xf numFmtId="16" fontId="36" fillId="2" borderId="46" xfId="0" applyNumberFormat="1" applyFont="1" applyFill="1" applyBorder="1" applyAlignment="1">
      <alignment horizontal="center" vertical="center"/>
    </xf>
    <xf numFmtId="49" fontId="148" fillId="0" borderId="26" xfId="61" applyNumberFormat="1" applyFont="1" applyFill="1" applyBorder="1" applyAlignment="1">
      <alignment horizontal="center" vertical="center" wrapText="1"/>
    </xf>
    <xf numFmtId="49" fontId="148" fillId="0" borderId="20" xfId="61" applyNumberFormat="1" applyFont="1" applyFill="1" applyBorder="1" applyAlignment="1">
      <alignment horizontal="center" vertical="center" wrapText="1"/>
    </xf>
    <xf numFmtId="49" fontId="148" fillId="0" borderId="32" xfId="61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184" fontId="33" fillId="0" borderId="24" xfId="61" applyNumberFormat="1" applyFont="1" applyFill="1" applyBorder="1" applyAlignment="1">
      <alignment horizontal="center" vertical="center"/>
    </xf>
    <xf numFmtId="184" fontId="33" fillId="0" borderId="16" xfId="61" applyNumberFormat="1" applyFont="1" applyFill="1" applyBorder="1" applyAlignment="1">
      <alignment horizontal="center" vertical="center"/>
    </xf>
    <xf numFmtId="181" fontId="36" fillId="44" borderId="24" xfId="0" applyNumberFormat="1" applyFont="1" applyFill="1" applyBorder="1" applyAlignment="1">
      <alignment horizontal="center" vertical="center"/>
    </xf>
    <xf numFmtId="181" fontId="36" fillId="44" borderId="2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33" fillId="0" borderId="47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84" fontId="34" fillId="0" borderId="16" xfId="61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left" wrapText="1"/>
    </xf>
    <xf numFmtId="180" fontId="36" fillId="0" borderId="24" xfId="0" applyNumberFormat="1" applyFont="1" applyFill="1" applyBorder="1" applyAlignment="1">
      <alignment horizontal="center" vertical="center"/>
    </xf>
    <xf numFmtId="180" fontId="36" fillId="0" borderId="22" xfId="0" applyNumberFormat="1" applyFont="1" applyFill="1" applyBorder="1" applyAlignment="1">
      <alignment horizontal="center" vertical="center"/>
    </xf>
    <xf numFmtId="0" fontId="148" fillId="0" borderId="24" xfId="0" applyFont="1" applyFill="1" applyBorder="1" applyAlignment="1">
      <alignment horizontal="center" vertical="center"/>
    </xf>
    <xf numFmtId="0" fontId="148" fillId="0" borderId="22" xfId="0" applyFont="1" applyFill="1" applyBorder="1" applyAlignment="1">
      <alignment horizontal="center" vertical="center"/>
    </xf>
    <xf numFmtId="184" fontId="124" fillId="0" borderId="0" xfId="61" applyNumberFormat="1" applyFont="1" applyFill="1" applyBorder="1" applyAlignment="1">
      <alignment horizontal="left" vertical="center" wrapText="1"/>
    </xf>
    <xf numFmtId="184" fontId="63" fillId="0" borderId="24" xfId="61" applyNumberFormat="1" applyFont="1" applyFill="1" applyBorder="1" applyAlignment="1">
      <alignment horizontal="center" vertical="center"/>
    </xf>
    <xf numFmtId="184" fontId="63" fillId="0" borderId="16" xfId="61" applyNumberFormat="1" applyFont="1" applyFill="1" applyBorder="1" applyAlignment="1">
      <alignment horizontal="center" vertical="center"/>
    </xf>
    <xf numFmtId="184" fontId="63" fillId="0" borderId="22" xfId="61" applyNumberFormat="1" applyFont="1" applyFill="1" applyBorder="1" applyAlignment="1">
      <alignment horizontal="center" vertical="center"/>
    </xf>
    <xf numFmtId="184" fontId="33" fillId="0" borderId="22" xfId="61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 wrapText="1"/>
    </xf>
    <xf numFmtId="0" fontId="73" fillId="0" borderId="6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 - Поясн.записка ДЭУ-46 за 9 мес. 2011 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E100"/>
  <sheetViews>
    <sheetView view="pageBreakPreview" zoomScale="50" zoomScaleNormal="50" zoomScaleSheetLayoutView="50" workbookViewId="0" topLeftCell="A1">
      <pane xSplit="2" ySplit="16" topLeftCell="C32" activePane="bottomRight" state="frozen"/>
      <selection pane="topLeft" activeCell="A1" sqref="A1"/>
      <selection pane="topRight" activeCell="C1" sqref="C1"/>
      <selection pane="bottomLeft" activeCell="A63" sqref="A63"/>
      <selection pane="bottomRight" activeCell="B74" sqref="B74"/>
    </sheetView>
  </sheetViews>
  <sheetFormatPr defaultColWidth="9.00390625" defaultRowHeight="12.75"/>
  <cols>
    <col min="1" max="1" width="7.25390625" style="1" customWidth="1"/>
    <col min="2" max="2" width="80.375" style="2" customWidth="1"/>
    <col min="3" max="3" width="23.75390625" style="4" customWidth="1"/>
    <col min="4" max="4" width="16.25390625" style="1" customWidth="1"/>
    <col min="5" max="5" width="15.375" style="1" customWidth="1"/>
    <col min="6" max="6" width="12.125" style="19" customWidth="1"/>
    <col min="7" max="7" width="14.875" style="5" customWidth="1"/>
    <col min="8" max="8" width="14.00390625" style="3" customWidth="1"/>
    <col min="9" max="9" width="10.125" style="3" customWidth="1"/>
    <col min="10" max="10" width="10.125" style="6" customWidth="1"/>
    <col min="11" max="12" width="10.125" style="3" customWidth="1"/>
    <col min="13" max="13" width="12.375" style="3" customWidth="1"/>
    <col min="14" max="14" width="10.125" style="6" customWidth="1"/>
    <col min="15" max="17" width="11.625" style="3" customWidth="1"/>
    <col min="18" max="18" width="11.625" style="6" customWidth="1"/>
    <col min="19" max="19" width="11.625" style="3" customWidth="1"/>
    <col min="20" max="21" width="10.125" style="3" customWidth="1"/>
    <col min="22" max="22" width="10.125" style="6" customWidth="1"/>
    <col min="23" max="24" width="10.125" style="3" customWidth="1"/>
    <col min="25" max="25" width="11.87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0.25" hidden="1">
      <c r="B1" s="778" t="s">
        <v>93</v>
      </c>
      <c r="C1" s="778"/>
      <c r="D1" s="67"/>
      <c r="E1" s="59"/>
      <c r="F1" s="59"/>
      <c r="G1" s="60"/>
      <c r="H1" s="57"/>
      <c r="I1" s="61"/>
      <c r="J1" s="61"/>
      <c r="K1" s="62"/>
      <c r="L1" s="61"/>
      <c r="M1" s="61"/>
      <c r="N1" s="61"/>
      <c r="O1" s="62"/>
      <c r="P1" s="61"/>
      <c r="Q1" s="778" t="s">
        <v>98</v>
      </c>
      <c r="R1" s="778"/>
      <c r="S1" s="778"/>
      <c r="T1" s="778"/>
      <c r="U1" s="778"/>
      <c r="V1" s="778"/>
      <c r="W1" s="778"/>
      <c r="X1" s="778"/>
      <c r="Y1" s="778"/>
      <c r="Z1" s="58"/>
    </row>
    <row r="2" spans="2:26" ht="26.25" customHeight="1" hidden="1">
      <c r="B2" s="778" t="s">
        <v>94</v>
      </c>
      <c r="C2" s="778"/>
      <c r="D2" s="67"/>
      <c r="E2" s="59"/>
      <c r="F2" s="59"/>
      <c r="G2" s="60"/>
      <c r="H2" s="57"/>
      <c r="I2" s="61"/>
      <c r="J2" s="61"/>
      <c r="K2" s="62"/>
      <c r="L2" s="61"/>
      <c r="M2" s="61"/>
      <c r="N2" s="61"/>
      <c r="O2" s="62"/>
      <c r="P2" s="61"/>
      <c r="Q2" s="778" t="s">
        <v>99</v>
      </c>
      <c r="R2" s="778"/>
      <c r="S2" s="778"/>
      <c r="T2" s="778"/>
      <c r="U2" s="778"/>
      <c r="V2" s="778"/>
      <c r="W2" s="778"/>
      <c r="X2" s="778"/>
      <c r="Y2" s="778"/>
      <c r="Z2" s="58"/>
    </row>
    <row r="3" spans="2:26" ht="24" customHeight="1" hidden="1">
      <c r="B3" s="778" t="s">
        <v>95</v>
      </c>
      <c r="C3" s="778"/>
      <c r="D3" s="67"/>
      <c r="E3" s="59"/>
      <c r="F3" s="59"/>
      <c r="G3" s="60"/>
      <c r="H3" s="57"/>
      <c r="I3" s="61"/>
      <c r="J3" s="61"/>
      <c r="K3" s="62"/>
      <c r="L3" s="61"/>
      <c r="M3" s="61"/>
      <c r="N3" s="61"/>
      <c r="O3" s="62"/>
      <c r="P3" s="61"/>
      <c r="Q3" s="778" t="s">
        <v>95</v>
      </c>
      <c r="R3" s="778"/>
      <c r="S3" s="778"/>
      <c r="T3" s="778"/>
      <c r="U3" s="778"/>
      <c r="V3" s="778"/>
      <c r="W3" s="778"/>
      <c r="X3" s="778"/>
      <c r="Y3" s="778"/>
      <c r="Z3" s="58"/>
    </row>
    <row r="4" spans="2:26" ht="22.5" customHeight="1" hidden="1">
      <c r="B4" s="778" t="s">
        <v>96</v>
      </c>
      <c r="C4" s="778"/>
      <c r="D4" s="67"/>
      <c r="E4" s="59"/>
      <c r="F4" s="59"/>
      <c r="G4" s="60"/>
      <c r="H4" s="57"/>
      <c r="I4" s="61"/>
      <c r="J4" s="61"/>
      <c r="K4" s="62"/>
      <c r="L4" s="61"/>
      <c r="M4" s="61"/>
      <c r="N4" s="61"/>
      <c r="O4" s="62"/>
      <c r="P4" s="61"/>
      <c r="Q4" s="778" t="s">
        <v>100</v>
      </c>
      <c r="R4" s="778"/>
      <c r="S4" s="778"/>
      <c r="T4" s="778"/>
      <c r="U4" s="778"/>
      <c r="V4" s="778"/>
      <c r="W4" s="778"/>
      <c r="X4" s="778"/>
      <c r="Y4" s="778"/>
      <c r="Z4" s="58"/>
    </row>
    <row r="5" spans="2:26" ht="24" customHeight="1" hidden="1">
      <c r="B5" s="778" t="s">
        <v>97</v>
      </c>
      <c r="C5" s="778"/>
      <c r="D5" s="67"/>
      <c r="E5" s="59"/>
      <c r="F5" s="59"/>
      <c r="G5" s="60"/>
      <c r="H5" s="57"/>
      <c r="I5" s="61"/>
      <c r="J5" s="61"/>
      <c r="K5" s="62"/>
      <c r="L5" s="61"/>
      <c r="M5" s="61"/>
      <c r="N5" s="61"/>
      <c r="O5" s="62"/>
      <c r="P5" s="61"/>
      <c r="Q5" s="778" t="s">
        <v>97</v>
      </c>
      <c r="R5" s="778"/>
      <c r="S5" s="778"/>
      <c r="T5" s="778"/>
      <c r="U5" s="778"/>
      <c r="V5" s="778"/>
      <c r="W5" s="778"/>
      <c r="X5" s="778"/>
      <c r="Y5" s="778"/>
      <c r="Z5" s="58"/>
    </row>
    <row r="6" spans="2:26" ht="34.5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2:26" ht="34.5">
      <c r="B7" s="779" t="s">
        <v>107</v>
      </c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</row>
    <row r="8" spans="2:26" ht="34.5">
      <c r="B8" s="779" t="s">
        <v>108</v>
      </c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</row>
    <row r="9" spans="2:26" ht="34.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2:26" ht="19.5">
      <c r="B10" s="64" t="s">
        <v>101</v>
      </c>
      <c r="C10" s="66">
        <v>1780</v>
      </c>
      <c r="D10" s="65" t="s">
        <v>59</v>
      </c>
      <c r="E10" s="65"/>
      <c r="F10" s="17"/>
      <c r="G10" s="54"/>
      <c r="H10" s="12"/>
      <c r="I10" s="55"/>
      <c r="J10" s="55"/>
      <c r="K10" s="14"/>
      <c r="L10" s="55"/>
      <c r="M10" s="55"/>
      <c r="N10" s="55"/>
      <c r="O10" s="14"/>
      <c r="P10" s="55"/>
      <c r="Q10" s="55"/>
      <c r="R10" s="55"/>
      <c r="S10" s="14"/>
      <c r="T10" s="55"/>
      <c r="U10" s="55"/>
      <c r="V10" s="55"/>
      <c r="W10" s="14"/>
      <c r="X10" s="55"/>
      <c r="Y10" s="55"/>
      <c r="Z10" s="56"/>
    </row>
    <row r="11" spans="2:26" ht="19.5">
      <c r="B11" s="64" t="s">
        <v>102</v>
      </c>
      <c r="C11" s="66"/>
      <c r="D11" s="65" t="s">
        <v>59</v>
      </c>
      <c r="E11" s="65"/>
      <c r="F11" s="17"/>
      <c r="G11" s="54"/>
      <c r="H11" s="12"/>
      <c r="I11" s="55"/>
      <c r="J11" s="55"/>
      <c r="K11" s="14"/>
      <c r="L11" s="55"/>
      <c r="M11" s="55"/>
      <c r="N11" s="55"/>
      <c r="O11" s="14"/>
      <c r="P11" s="55"/>
      <c r="Q11" s="55"/>
      <c r="R11" s="55"/>
      <c r="S11" s="14"/>
      <c r="T11" s="55"/>
      <c r="U11" s="55"/>
      <c r="V11" s="55"/>
      <c r="W11" s="14"/>
      <c r="X11" s="55"/>
      <c r="Y11" s="55"/>
      <c r="Z11" s="56"/>
    </row>
    <row r="12" ht="16.5" thickBot="1"/>
    <row r="13" spans="1:26" s="10" customFormat="1" ht="17.25" customHeight="1" thickBot="1">
      <c r="A13" s="763" t="s">
        <v>0</v>
      </c>
      <c r="B13" s="767" t="s">
        <v>1</v>
      </c>
      <c r="C13" s="770" t="s">
        <v>2</v>
      </c>
      <c r="D13" s="771" t="s">
        <v>3</v>
      </c>
      <c r="E13" s="771"/>
      <c r="F13" s="772" t="s">
        <v>24</v>
      </c>
      <c r="G13" s="775" t="s">
        <v>25</v>
      </c>
      <c r="H13" s="759" t="s">
        <v>26</v>
      </c>
      <c r="I13" s="760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2"/>
      <c r="Y13" s="763" t="s">
        <v>23</v>
      </c>
      <c r="Z13" s="11"/>
    </row>
    <row r="14" spans="1:26" s="10" customFormat="1" ht="20.25" customHeight="1">
      <c r="A14" s="764"/>
      <c r="B14" s="768"/>
      <c r="C14" s="732"/>
      <c r="D14" s="732" t="s">
        <v>4</v>
      </c>
      <c r="E14" s="732" t="s">
        <v>5</v>
      </c>
      <c r="F14" s="773"/>
      <c r="G14" s="776"/>
      <c r="H14" s="753"/>
      <c r="I14" s="753" t="s">
        <v>6</v>
      </c>
      <c r="J14" s="752" t="s">
        <v>8</v>
      </c>
      <c r="K14" s="752"/>
      <c r="L14" s="752"/>
      <c r="M14" s="753" t="s">
        <v>21</v>
      </c>
      <c r="N14" s="752" t="s">
        <v>8</v>
      </c>
      <c r="O14" s="752"/>
      <c r="P14" s="752"/>
      <c r="Q14" s="753" t="s">
        <v>22</v>
      </c>
      <c r="R14" s="752" t="s">
        <v>8</v>
      </c>
      <c r="S14" s="752"/>
      <c r="T14" s="752"/>
      <c r="U14" s="753" t="s">
        <v>28</v>
      </c>
      <c r="V14" s="752" t="s">
        <v>8</v>
      </c>
      <c r="W14" s="752"/>
      <c r="X14" s="755"/>
      <c r="Y14" s="764"/>
      <c r="Z14" s="11"/>
    </row>
    <row r="15" spans="1:26" s="10" customFormat="1" ht="21.75" customHeight="1" thickBot="1">
      <c r="A15" s="765"/>
      <c r="B15" s="769"/>
      <c r="C15" s="766"/>
      <c r="D15" s="766"/>
      <c r="E15" s="766"/>
      <c r="F15" s="774"/>
      <c r="G15" s="777"/>
      <c r="H15" s="754"/>
      <c r="I15" s="754"/>
      <c r="J15" s="13" t="s">
        <v>9</v>
      </c>
      <c r="K15" s="7" t="s">
        <v>10</v>
      </c>
      <c r="L15" s="8" t="s">
        <v>11</v>
      </c>
      <c r="M15" s="754"/>
      <c r="N15" s="13" t="s">
        <v>12</v>
      </c>
      <c r="O15" s="7" t="s">
        <v>13</v>
      </c>
      <c r="P15" s="8" t="s">
        <v>14</v>
      </c>
      <c r="Q15" s="754"/>
      <c r="R15" s="13" t="s">
        <v>15</v>
      </c>
      <c r="S15" s="7" t="s">
        <v>16</v>
      </c>
      <c r="T15" s="8" t="s">
        <v>17</v>
      </c>
      <c r="U15" s="754"/>
      <c r="V15" s="13" t="s">
        <v>18</v>
      </c>
      <c r="W15" s="7" t="s">
        <v>19</v>
      </c>
      <c r="X15" s="18" t="s">
        <v>20</v>
      </c>
      <c r="Y15" s="765"/>
      <c r="Z15" s="11"/>
    </row>
    <row r="16" spans="1:31" s="27" customFormat="1" ht="21" customHeight="1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2">
        <v>6</v>
      </c>
      <c r="G16" s="22">
        <v>7</v>
      </c>
      <c r="H16" s="23"/>
      <c r="I16" s="23">
        <v>9</v>
      </c>
      <c r="J16" s="20">
        <v>10</v>
      </c>
      <c r="K16" s="21">
        <v>11</v>
      </c>
      <c r="L16" s="24">
        <v>12</v>
      </c>
      <c r="M16" s="23">
        <v>13</v>
      </c>
      <c r="N16" s="20">
        <v>14</v>
      </c>
      <c r="O16" s="21">
        <v>15</v>
      </c>
      <c r="P16" s="24">
        <v>16</v>
      </c>
      <c r="Q16" s="23">
        <v>17</v>
      </c>
      <c r="R16" s="20">
        <v>18</v>
      </c>
      <c r="S16" s="21">
        <v>19</v>
      </c>
      <c r="T16" s="24">
        <v>20</v>
      </c>
      <c r="U16" s="23">
        <v>21</v>
      </c>
      <c r="V16" s="20">
        <v>22</v>
      </c>
      <c r="W16" s="21">
        <v>23</v>
      </c>
      <c r="X16" s="25">
        <v>24</v>
      </c>
      <c r="Y16" s="23">
        <v>25</v>
      </c>
      <c r="Z16" s="26"/>
      <c r="AE16" s="27" t="s">
        <v>27</v>
      </c>
    </row>
    <row r="17" spans="1:27" s="29" customFormat="1" ht="25.5" customHeight="1">
      <c r="A17" s="96"/>
      <c r="B17" s="756"/>
      <c r="C17" s="756"/>
      <c r="D17" s="757"/>
      <c r="E17" s="757"/>
      <c r="F17" s="97"/>
      <c r="G17" s="97"/>
      <c r="H17" s="98"/>
      <c r="I17" s="98"/>
      <c r="J17" s="99"/>
      <c r="K17" s="98"/>
      <c r="L17" s="98"/>
      <c r="M17" s="98"/>
      <c r="N17" s="99"/>
      <c r="O17" s="98"/>
      <c r="P17" s="98"/>
      <c r="Q17" s="98"/>
      <c r="R17" s="99"/>
      <c r="S17" s="98"/>
      <c r="T17" s="98"/>
      <c r="U17" s="98"/>
      <c r="V17" s="99"/>
      <c r="W17" s="98"/>
      <c r="X17" s="98"/>
      <c r="Y17" s="100"/>
      <c r="Z17" s="28"/>
      <c r="AA17" s="28"/>
    </row>
    <row r="18" spans="1:27" s="29" customFormat="1" ht="25.5" customHeight="1">
      <c r="A18" s="73"/>
      <c r="B18" s="74" t="s">
        <v>30</v>
      </c>
      <c r="C18" s="75"/>
      <c r="D18" s="76"/>
      <c r="E18" s="76"/>
      <c r="F18" s="73"/>
      <c r="G18" s="77"/>
      <c r="H18" s="78">
        <f>I18+M18+Q18+U18</f>
        <v>0</v>
      </c>
      <c r="I18" s="78">
        <f aca="true" t="shared" si="0" ref="I18:I30">J18+K18+L18</f>
        <v>0</v>
      </c>
      <c r="J18" s="79"/>
      <c r="K18" s="78"/>
      <c r="L18" s="78"/>
      <c r="M18" s="78">
        <f aca="true" t="shared" si="1" ref="M18:M30">N18+O18+P18</f>
        <v>0</v>
      </c>
      <c r="N18" s="79"/>
      <c r="O18" s="78"/>
      <c r="P18" s="78"/>
      <c r="Q18" s="78">
        <f aca="true" t="shared" si="2" ref="Q18:Q29">R18+S18+T18</f>
        <v>0</v>
      </c>
      <c r="R18" s="79"/>
      <c r="S18" s="78"/>
      <c r="T18" s="78"/>
      <c r="U18" s="78">
        <f aca="true" t="shared" si="3" ref="U18:U30">V18+W18+X18</f>
        <v>0</v>
      </c>
      <c r="V18" s="79"/>
      <c r="W18" s="78"/>
      <c r="X18" s="78"/>
      <c r="Y18" s="80"/>
      <c r="Z18" s="28"/>
      <c r="AA18" s="28"/>
    </row>
    <row r="19" spans="1:27" s="29" customFormat="1" ht="35.25" customHeight="1">
      <c r="A19" s="728" t="s">
        <v>33</v>
      </c>
      <c r="B19" s="68" t="s">
        <v>60</v>
      </c>
      <c r="C19" s="758" t="s">
        <v>62</v>
      </c>
      <c r="D19" s="749">
        <v>6.549</v>
      </c>
      <c r="E19" s="749">
        <v>45.615</v>
      </c>
      <c r="F19" s="750" t="s">
        <v>59</v>
      </c>
      <c r="G19" s="747" t="s">
        <v>63</v>
      </c>
      <c r="H19" s="727">
        <f>I19+M19+Q19+U19</f>
        <v>0</v>
      </c>
      <c r="I19" s="82">
        <f t="shared" si="0"/>
        <v>0</v>
      </c>
      <c r="J19" s="82">
        <f>J20</f>
        <v>0</v>
      </c>
      <c r="K19" s="82">
        <f>K20</f>
        <v>0</v>
      </c>
      <c r="L19" s="82">
        <f>L20</f>
        <v>0</v>
      </c>
      <c r="M19" s="82">
        <f t="shared" si="1"/>
        <v>0</v>
      </c>
      <c r="N19" s="82">
        <f>N20</f>
        <v>0</v>
      </c>
      <c r="O19" s="82">
        <f>O20</f>
        <v>0</v>
      </c>
      <c r="P19" s="82">
        <f>P20</f>
        <v>0</v>
      </c>
      <c r="Q19" s="82">
        <f t="shared" si="2"/>
        <v>0</v>
      </c>
      <c r="R19" s="82">
        <f>R20</f>
        <v>0</v>
      </c>
      <c r="S19" s="82">
        <f>S20</f>
        <v>0</v>
      </c>
      <c r="T19" s="82">
        <f>T20</f>
        <v>0</v>
      </c>
      <c r="U19" s="82">
        <f t="shared" si="3"/>
        <v>0</v>
      </c>
      <c r="V19" s="82">
        <f>V20</f>
        <v>0</v>
      </c>
      <c r="W19" s="82">
        <f>W20</f>
        <v>0</v>
      </c>
      <c r="X19" s="82">
        <f>X20</f>
        <v>0</v>
      </c>
      <c r="Y19" s="83"/>
      <c r="Z19" s="28"/>
      <c r="AA19" s="28"/>
    </row>
    <row r="20" spans="1:27" s="32" customFormat="1" ht="90.75" customHeight="1">
      <c r="A20" s="728"/>
      <c r="B20" s="69" t="s">
        <v>61</v>
      </c>
      <c r="C20" s="758"/>
      <c r="D20" s="749"/>
      <c r="E20" s="749"/>
      <c r="F20" s="750"/>
      <c r="G20" s="747"/>
      <c r="H20" s="727"/>
      <c r="I20" s="84">
        <f t="shared" si="0"/>
        <v>0</v>
      </c>
      <c r="J20" s="84"/>
      <c r="K20" s="84"/>
      <c r="L20" s="84"/>
      <c r="M20" s="84">
        <f t="shared" si="1"/>
        <v>0</v>
      </c>
      <c r="N20" s="85"/>
      <c r="O20" s="85"/>
      <c r="P20" s="85"/>
      <c r="Q20" s="85">
        <f t="shared" si="2"/>
        <v>0</v>
      </c>
      <c r="R20" s="84"/>
      <c r="S20" s="84"/>
      <c r="T20" s="84"/>
      <c r="U20" s="84">
        <f t="shared" si="3"/>
        <v>0</v>
      </c>
      <c r="V20" s="84"/>
      <c r="W20" s="84"/>
      <c r="X20" s="84"/>
      <c r="Y20" s="86"/>
      <c r="Z20" s="33"/>
      <c r="AA20" s="33"/>
    </row>
    <row r="21" spans="1:27" s="29" customFormat="1" ht="25.5" customHeight="1">
      <c r="A21" s="728" t="s">
        <v>34</v>
      </c>
      <c r="B21" s="68"/>
      <c r="C21" s="724"/>
      <c r="D21" s="749"/>
      <c r="E21" s="749"/>
      <c r="F21" s="750"/>
      <c r="G21" s="747"/>
      <c r="H21" s="82">
        <f aca="true" t="shared" si="4" ref="H21:H29">I21+M21+Q21+U21</f>
        <v>0</v>
      </c>
      <c r="I21" s="82">
        <f t="shared" si="0"/>
        <v>0</v>
      </c>
      <c r="J21" s="82">
        <f>J22</f>
        <v>0</v>
      </c>
      <c r="K21" s="82">
        <f>K22</f>
        <v>0</v>
      </c>
      <c r="L21" s="82">
        <f>L22</f>
        <v>0</v>
      </c>
      <c r="M21" s="82">
        <f t="shared" si="1"/>
        <v>0</v>
      </c>
      <c r="N21" s="82">
        <f>N22</f>
        <v>0</v>
      </c>
      <c r="O21" s="82">
        <f>O22</f>
        <v>0</v>
      </c>
      <c r="P21" s="82"/>
      <c r="Q21" s="82">
        <f t="shared" si="2"/>
        <v>0</v>
      </c>
      <c r="R21" s="82"/>
      <c r="S21" s="82">
        <f>S22</f>
        <v>0</v>
      </c>
      <c r="T21" s="82">
        <f>T22</f>
        <v>0</v>
      </c>
      <c r="U21" s="82">
        <f t="shared" si="3"/>
        <v>0</v>
      </c>
      <c r="V21" s="82">
        <f>V22</f>
        <v>0</v>
      </c>
      <c r="W21" s="82">
        <f>W22</f>
        <v>0</v>
      </c>
      <c r="X21" s="82">
        <f>X22</f>
        <v>0</v>
      </c>
      <c r="Y21" s="83"/>
      <c r="Z21" s="28"/>
      <c r="AA21" s="28"/>
    </row>
    <row r="22" spans="1:27" s="32" customFormat="1" ht="25.5" customHeight="1">
      <c r="A22" s="728"/>
      <c r="B22" s="69"/>
      <c r="C22" s="724"/>
      <c r="D22" s="749"/>
      <c r="E22" s="749"/>
      <c r="F22" s="750"/>
      <c r="G22" s="747"/>
      <c r="H22" s="84">
        <f t="shared" si="4"/>
        <v>1400</v>
      </c>
      <c r="I22" s="84">
        <f t="shared" si="0"/>
        <v>0</v>
      </c>
      <c r="J22" s="84"/>
      <c r="K22" s="84"/>
      <c r="L22" s="84"/>
      <c r="M22" s="84">
        <f t="shared" si="1"/>
        <v>420</v>
      </c>
      <c r="N22" s="84"/>
      <c r="O22" s="84"/>
      <c r="P22" s="84">
        <v>420</v>
      </c>
      <c r="Q22" s="84">
        <f t="shared" si="2"/>
        <v>980</v>
      </c>
      <c r="R22" s="84">
        <v>980</v>
      </c>
      <c r="S22" s="84"/>
      <c r="T22" s="84"/>
      <c r="U22" s="84">
        <f t="shared" si="3"/>
        <v>0</v>
      </c>
      <c r="V22" s="84"/>
      <c r="W22" s="84"/>
      <c r="X22" s="84"/>
      <c r="Y22" s="86"/>
      <c r="Z22" s="33"/>
      <c r="AA22" s="33"/>
    </row>
    <row r="23" spans="1:27" s="29" customFormat="1" ht="25.5" customHeight="1">
      <c r="A23" s="728" t="s">
        <v>35</v>
      </c>
      <c r="B23" s="68"/>
      <c r="C23" s="724"/>
      <c r="D23" s="749"/>
      <c r="E23" s="749"/>
      <c r="F23" s="750"/>
      <c r="G23" s="747"/>
      <c r="H23" s="82">
        <f t="shared" si="4"/>
        <v>0</v>
      </c>
      <c r="I23" s="82">
        <f t="shared" si="0"/>
        <v>0</v>
      </c>
      <c r="J23" s="82">
        <f>J24</f>
        <v>0</v>
      </c>
      <c r="K23" s="82">
        <f>K24</f>
        <v>0</v>
      </c>
      <c r="L23" s="82">
        <f>L24</f>
        <v>0</v>
      </c>
      <c r="M23" s="82">
        <f t="shared" si="1"/>
        <v>0</v>
      </c>
      <c r="N23" s="82">
        <f>N24</f>
        <v>0</v>
      </c>
      <c r="O23" s="82">
        <f>O24</f>
        <v>0</v>
      </c>
      <c r="P23" s="82">
        <f>P24</f>
        <v>0</v>
      </c>
      <c r="Q23" s="82">
        <f t="shared" si="2"/>
        <v>0</v>
      </c>
      <c r="R23" s="82">
        <f>R24</f>
        <v>0</v>
      </c>
      <c r="S23" s="82">
        <f>S24</f>
        <v>0</v>
      </c>
      <c r="T23" s="82">
        <f>T24</f>
        <v>0</v>
      </c>
      <c r="U23" s="82">
        <f t="shared" si="3"/>
        <v>0</v>
      </c>
      <c r="V23" s="82">
        <f>V24</f>
        <v>0</v>
      </c>
      <c r="W23" s="82">
        <f>W24</f>
        <v>0</v>
      </c>
      <c r="X23" s="82">
        <f>X24</f>
        <v>0</v>
      </c>
      <c r="Y23" s="82"/>
      <c r="Z23" s="28"/>
      <c r="AA23" s="28"/>
    </row>
    <row r="24" spans="1:27" s="32" customFormat="1" ht="25.5" customHeight="1">
      <c r="A24" s="728"/>
      <c r="B24" s="69"/>
      <c r="C24" s="724"/>
      <c r="D24" s="749"/>
      <c r="E24" s="749"/>
      <c r="F24" s="750"/>
      <c r="G24" s="747"/>
      <c r="H24" s="84">
        <f t="shared" si="4"/>
        <v>0</v>
      </c>
      <c r="I24" s="84">
        <f t="shared" si="0"/>
        <v>0</v>
      </c>
      <c r="J24" s="84"/>
      <c r="K24" s="84"/>
      <c r="L24" s="84"/>
      <c r="M24" s="84">
        <f t="shared" si="1"/>
        <v>0</v>
      </c>
      <c r="N24" s="84"/>
      <c r="O24" s="84"/>
      <c r="P24" s="84"/>
      <c r="Q24" s="84">
        <f t="shared" si="2"/>
        <v>0</v>
      </c>
      <c r="R24" s="84"/>
      <c r="S24" s="84"/>
      <c r="T24" s="84"/>
      <c r="U24" s="84">
        <f t="shared" si="3"/>
        <v>0</v>
      </c>
      <c r="V24" s="84"/>
      <c r="W24" s="84"/>
      <c r="X24" s="84"/>
      <c r="Y24" s="86"/>
      <c r="Z24" s="33"/>
      <c r="AA24" s="33"/>
    </row>
    <row r="25" spans="1:27" s="29" customFormat="1" ht="25.5" customHeight="1">
      <c r="A25" s="728" t="s">
        <v>36</v>
      </c>
      <c r="B25" s="68"/>
      <c r="C25" s="724"/>
      <c r="D25" s="749"/>
      <c r="E25" s="749"/>
      <c r="F25" s="750"/>
      <c r="G25" s="747"/>
      <c r="H25" s="82">
        <f t="shared" si="4"/>
        <v>0</v>
      </c>
      <c r="I25" s="82">
        <f t="shared" si="0"/>
        <v>0</v>
      </c>
      <c r="J25" s="82">
        <f>J26</f>
        <v>0</v>
      </c>
      <c r="K25" s="82">
        <f>K26</f>
        <v>0</v>
      </c>
      <c r="L25" s="82">
        <f>L26</f>
        <v>0</v>
      </c>
      <c r="M25" s="82">
        <f t="shared" si="1"/>
        <v>0</v>
      </c>
      <c r="N25" s="82">
        <f>N26</f>
        <v>0</v>
      </c>
      <c r="O25" s="82">
        <f>O26</f>
        <v>0</v>
      </c>
      <c r="P25" s="82">
        <f>P26</f>
        <v>0</v>
      </c>
      <c r="Q25" s="82">
        <f t="shared" si="2"/>
        <v>0</v>
      </c>
      <c r="R25" s="82">
        <f>R26</f>
        <v>0</v>
      </c>
      <c r="S25" s="87">
        <f>S26</f>
        <v>0</v>
      </c>
      <c r="T25" s="82">
        <f>T26</f>
        <v>0</v>
      </c>
      <c r="U25" s="82">
        <f t="shared" si="3"/>
        <v>0</v>
      </c>
      <c r="V25" s="82">
        <f>V26</f>
        <v>0</v>
      </c>
      <c r="W25" s="82">
        <f>W26</f>
        <v>0</v>
      </c>
      <c r="X25" s="82">
        <f>X26</f>
        <v>0</v>
      </c>
      <c r="Y25" s="83"/>
      <c r="Z25" s="28"/>
      <c r="AA25" s="28"/>
    </row>
    <row r="26" spans="1:27" s="32" customFormat="1" ht="25.5" customHeight="1">
      <c r="A26" s="728"/>
      <c r="B26" s="69"/>
      <c r="C26" s="724"/>
      <c r="D26" s="749"/>
      <c r="E26" s="749"/>
      <c r="F26" s="750"/>
      <c r="G26" s="747"/>
      <c r="H26" s="84">
        <f t="shared" si="4"/>
        <v>0</v>
      </c>
      <c r="I26" s="84">
        <f t="shared" si="0"/>
        <v>0</v>
      </c>
      <c r="J26" s="84"/>
      <c r="K26" s="84"/>
      <c r="L26" s="84"/>
      <c r="M26" s="84">
        <f t="shared" si="1"/>
        <v>0</v>
      </c>
      <c r="N26" s="84"/>
      <c r="O26" s="84"/>
      <c r="P26" s="84"/>
      <c r="Q26" s="84">
        <f t="shared" si="2"/>
        <v>0</v>
      </c>
      <c r="R26" s="84"/>
      <c r="S26" s="88"/>
      <c r="T26" s="84"/>
      <c r="U26" s="84">
        <f t="shared" si="3"/>
        <v>0</v>
      </c>
      <c r="V26" s="84"/>
      <c r="W26" s="84"/>
      <c r="X26" s="84"/>
      <c r="Y26" s="86"/>
      <c r="Z26" s="33"/>
      <c r="AA26" s="33"/>
    </row>
    <row r="27" spans="1:27" s="35" customFormat="1" ht="25.5" customHeight="1">
      <c r="A27" s="89"/>
      <c r="B27" s="90" t="s">
        <v>37</v>
      </c>
      <c r="C27" s="91"/>
      <c r="D27" s="92">
        <f>SUM(D19:D26)</f>
        <v>6.549</v>
      </c>
      <c r="E27" s="92">
        <f>SUM(E19:E26)</f>
        <v>45.615</v>
      </c>
      <c r="F27" s="93"/>
      <c r="G27" s="94"/>
      <c r="H27" s="95">
        <f t="shared" si="4"/>
        <v>0</v>
      </c>
      <c r="I27" s="95">
        <f t="shared" si="0"/>
        <v>0</v>
      </c>
      <c r="J27" s="95">
        <f>J19+J21+J23+J25</f>
        <v>0</v>
      </c>
      <c r="K27" s="95">
        <f>K19+K21+K23+K25</f>
        <v>0</v>
      </c>
      <c r="L27" s="95">
        <f>L19+L21+L23+L25</f>
        <v>0</v>
      </c>
      <c r="M27" s="95">
        <f t="shared" si="1"/>
        <v>0</v>
      </c>
      <c r="N27" s="95">
        <f>N19+N21+N23+N25</f>
        <v>0</v>
      </c>
      <c r="O27" s="95">
        <f>O19+O21+O23+O25</f>
        <v>0</v>
      </c>
      <c r="P27" s="95">
        <f>P19+P21+P23+P25</f>
        <v>0</v>
      </c>
      <c r="Q27" s="95">
        <f t="shared" si="2"/>
        <v>0</v>
      </c>
      <c r="R27" s="95">
        <f>R19+R21+R23+R25</f>
        <v>0</v>
      </c>
      <c r="S27" s="95">
        <f>S19+S21+S23+S25</f>
        <v>0</v>
      </c>
      <c r="T27" s="95">
        <f>T19+T21+T23+T25</f>
        <v>0</v>
      </c>
      <c r="U27" s="95">
        <f t="shared" si="3"/>
        <v>0</v>
      </c>
      <c r="V27" s="95">
        <f>V19+V21+V23+V25</f>
        <v>0</v>
      </c>
      <c r="W27" s="95">
        <f>W19+W21+W23+W25</f>
        <v>0</v>
      </c>
      <c r="X27" s="95">
        <f>X19+X21+X23+X25</f>
        <v>0</v>
      </c>
      <c r="Y27" s="95"/>
      <c r="Z27" s="34"/>
      <c r="AA27" s="34"/>
    </row>
    <row r="28" spans="1:27" s="29" customFormat="1" ht="25.5" customHeight="1">
      <c r="A28" s="73">
        <v>3</v>
      </c>
      <c r="B28" s="74" t="s">
        <v>29</v>
      </c>
      <c r="C28" s="75"/>
      <c r="D28" s="73"/>
      <c r="E28" s="73"/>
      <c r="F28" s="101"/>
      <c r="G28" s="77"/>
      <c r="H28" s="102">
        <f t="shared" si="4"/>
        <v>0</v>
      </c>
      <c r="I28" s="102">
        <f t="shared" si="0"/>
        <v>0</v>
      </c>
      <c r="J28" s="102"/>
      <c r="K28" s="102"/>
      <c r="L28" s="102"/>
      <c r="M28" s="102">
        <f t="shared" si="1"/>
        <v>0</v>
      </c>
      <c r="N28" s="102"/>
      <c r="O28" s="102"/>
      <c r="P28" s="102"/>
      <c r="Q28" s="102">
        <f t="shared" si="2"/>
        <v>0</v>
      </c>
      <c r="R28" s="102"/>
      <c r="S28" s="102"/>
      <c r="T28" s="102"/>
      <c r="U28" s="102">
        <f t="shared" si="3"/>
        <v>0</v>
      </c>
      <c r="V28" s="102"/>
      <c r="W28" s="102"/>
      <c r="X28" s="102"/>
      <c r="Y28" s="103"/>
      <c r="Z28" s="28"/>
      <c r="AA28" s="28"/>
    </row>
    <row r="29" spans="1:27" s="29" customFormat="1" ht="44.25" customHeight="1">
      <c r="A29" s="728" t="s">
        <v>38</v>
      </c>
      <c r="B29" s="68" t="s">
        <v>64</v>
      </c>
      <c r="C29" s="728" t="s">
        <v>51</v>
      </c>
      <c r="D29" s="104"/>
      <c r="E29" s="105"/>
      <c r="F29" s="750" t="s">
        <v>59</v>
      </c>
      <c r="G29" s="751" t="s">
        <v>63</v>
      </c>
      <c r="H29" s="727">
        <f t="shared" si="4"/>
        <v>0</v>
      </c>
      <c r="I29" s="82">
        <f t="shared" si="0"/>
        <v>0</v>
      </c>
      <c r="J29" s="82">
        <f>J30+J32+J33+J34</f>
        <v>0</v>
      </c>
      <c r="K29" s="82">
        <f>K30+K32+K33+K34</f>
        <v>0</v>
      </c>
      <c r="L29" s="82">
        <v>0</v>
      </c>
      <c r="M29" s="82">
        <f t="shared" si="1"/>
        <v>0</v>
      </c>
      <c r="N29" s="82">
        <v>0</v>
      </c>
      <c r="O29" s="82">
        <f>O30+O32+O33+O34</f>
        <v>0</v>
      </c>
      <c r="P29" s="82">
        <f>P30+P32+P33+P34</f>
        <v>0</v>
      </c>
      <c r="Q29" s="727">
        <f t="shared" si="2"/>
        <v>0</v>
      </c>
      <c r="R29" s="727"/>
      <c r="S29" s="727"/>
      <c r="T29" s="727"/>
      <c r="U29" s="82">
        <f t="shared" si="3"/>
        <v>0</v>
      </c>
      <c r="V29" s="82">
        <f>V30+V32+V33+V34</f>
        <v>0</v>
      </c>
      <c r="W29" s="82">
        <f>W30+W32+W33+W34</f>
        <v>0</v>
      </c>
      <c r="X29" s="82">
        <f>X30+X32+X33+X34</f>
        <v>0</v>
      </c>
      <c r="Y29" s="83"/>
      <c r="Z29" s="28"/>
      <c r="AA29" s="28"/>
    </row>
    <row r="30" spans="1:27" s="32" customFormat="1" ht="48.75" customHeight="1">
      <c r="A30" s="728"/>
      <c r="B30" s="69" t="s">
        <v>65</v>
      </c>
      <c r="C30" s="728"/>
      <c r="D30" s="72" t="s">
        <v>67</v>
      </c>
      <c r="E30" s="106"/>
      <c r="F30" s="750"/>
      <c r="G30" s="751"/>
      <c r="H30" s="727"/>
      <c r="I30" s="84">
        <f t="shared" si="0"/>
        <v>0</v>
      </c>
      <c r="J30" s="84"/>
      <c r="K30" s="84"/>
      <c r="L30" s="84"/>
      <c r="M30" s="84">
        <f t="shared" si="1"/>
        <v>0</v>
      </c>
      <c r="N30" s="84"/>
      <c r="O30" s="84"/>
      <c r="P30" s="84"/>
      <c r="Q30" s="727"/>
      <c r="R30" s="727"/>
      <c r="S30" s="727"/>
      <c r="T30" s="727"/>
      <c r="U30" s="85">
        <f t="shared" si="3"/>
        <v>0</v>
      </c>
      <c r="V30" s="85"/>
      <c r="W30" s="85"/>
      <c r="X30" s="85"/>
      <c r="Y30" s="83"/>
      <c r="Z30" s="33"/>
      <c r="AA30" s="33"/>
    </row>
    <row r="31" spans="1:27" s="32" customFormat="1" ht="43.5" customHeight="1">
      <c r="A31" s="728"/>
      <c r="B31" s="69" t="s">
        <v>66</v>
      </c>
      <c r="C31" s="728"/>
      <c r="D31" s="107"/>
      <c r="E31" s="108">
        <f>15/1000</f>
        <v>0.015</v>
      </c>
      <c r="F31" s="750"/>
      <c r="G31" s="751"/>
      <c r="H31" s="727"/>
      <c r="I31" s="84"/>
      <c r="J31" s="84"/>
      <c r="K31" s="84"/>
      <c r="L31" s="84"/>
      <c r="M31" s="84"/>
      <c r="N31" s="84"/>
      <c r="O31" s="84"/>
      <c r="P31" s="84"/>
      <c r="Q31" s="727"/>
      <c r="R31" s="727"/>
      <c r="S31" s="727"/>
      <c r="T31" s="727"/>
      <c r="U31" s="85"/>
      <c r="V31" s="85"/>
      <c r="W31" s="85"/>
      <c r="X31" s="85"/>
      <c r="Y31" s="83"/>
      <c r="Z31" s="33"/>
      <c r="AA31" s="33"/>
    </row>
    <row r="32" spans="1:27" s="32" customFormat="1" ht="33.75" customHeight="1">
      <c r="A32" s="72" t="s">
        <v>57</v>
      </c>
      <c r="B32" s="68"/>
      <c r="C32" s="104"/>
      <c r="D32" s="107"/>
      <c r="E32" s="106"/>
      <c r="F32" s="84">
        <f>G32+H32+I32</f>
        <v>0</v>
      </c>
      <c r="G32" s="84">
        <f>H32+I32+J32</f>
        <v>0</v>
      </c>
      <c r="H32" s="85">
        <f>I32+M32+Q32+U32</f>
        <v>0</v>
      </c>
      <c r="I32" s="85">
        <f>J32+K32+L32</f>
        <v>0</v>
      </c>
      <c r="J32" s="85"/>
      <c r="K32" s="85"/>
      <c r="L32" s="85"/>
      <c r="M32" s="85">
        <f>N32+O32+P32</f>
        <v>0</v>
      </c>
      <c r="N32" s="85"/>
      <c r="O32" s="85"/>
      <c r="P32" s="85"/>
      <c r="Q32" s="85">
        <f>R32+S32+T32</f>
        <v>0</v>
      </c>
      <c r="R32" s="85"/>
      <c r="S32" s="85"/>
      <c r="T32" s="85"/>
      <c r="U32" s="85">
        <f>V32+W32+X32</f>
        <v>0</v>
      </c>
      <c r="V32" s="85"/>
      <c r="W32" s="85"/>
      <c r="X32" s="85"/>
      <c r="Y32" s="83"/>
      <c r="Z32" s="33"/>
      <c r="AA32" s="33"/>
    </row>
    <row r="33" spans="1:27" s="32" customFormat="1" ht="25.5" customHeight="1">
      <c r="A33" s="107"/>
      <c r="B33" s="69"/>
      <c r="C33" s="107"/>
      <c r="D33" s="107"/>
      <c r="E33" s="106"/>
      <c r="F33" s="84">
        <f>G33+H33+I33</f>
        <v>0</v>
      </c>
      <c r="G33" s="84">
        <f>H33+I33+J33</f>
        <v>0</v>
      </c>
      <c r="H33" s="85">
        <f>I33+M33+Q33+U33</f>
        <v>0</v>
      </c>
      <c r="I33" s="85">
        <f>J33+K33+L33</f>
        <v>0</v>
      </c>
      <c r="J33" s="85"/>
      <c r="K33" s="85"/>
      <c r="L33" s="85"/>
      <c r="M33" s="85">
        <f>N33+O33+P33</f>
        <v>0</v>
      </c>
      <c r="N33" s="85"/>
      <c r="O33" s="85"/>
      <c r="P33" s="85"/>
      <c r="Q33" s="85">
        <f>R33+S33+T33</f>
        <v>0</v>
      </c>
      <c r="R33" s="85"/>
      <c r="S33" s="85"/>
      <c r="T33" s="85"/>
      <c r="U33" s="85">
        <f>V33+W33+X33</f>
        <v>0</v>
      </c>
      <c r="V33" s="85"/>
      <c r="W33" s="85"/>
      <c r="X33" s="85"/>
      <c r="Y33" s="83"/>
      <c r="Z33" s="33"/>
      <c r="AA33" s="33"/>
    </row>
    <row r="34" spans="1:27" s="32" customFormat="1" ht="25.5" customHeight="1">
      <c r="A34" s="107"/>
      <c r="B34" s="69"/>
      <c r="C34" s="109"/>
      <c r="D34" s="107"/>
      <c r="E34" s="106"/>
      <c r="F34" s="110"/>
      <c r="G34" s="111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3"/>
      <c r="Z34" s="33"/>
      <c r="AA34" s="33"/>
    </row>
    <row r="35" spans="1:27" s="35" customFormat="1" ht="25.5" customHeight="1">
      <c r="A35" s="112"/>
      <c r="B35" s="90" t="s">
        <v>39</v>
      </c>
      <c r="C35" s="113"/>
      <c r="D35" s="114" t="str">
        <f>D30</f>
        <v>12 м.п.</v>
      </c>
      <c r="E35" s="115">
        <f>E31</f>
        <v>0.015</v>
      </c>
      <c r="F35" s="93"/>
      <c r="G35" s="94"/>
      <c r="H35" s="95">
        <f>H29+H32</f>
        <v>0</v>
      </c>
      <c r="I35" s="95">
        <f aca="true" t="shared" si="5" ref="I35:W35">I29+I32</f>
        <v>0</v>
      </c>
      <c r="J35" s="95">
        <f t="shared" si="5"/>
        <v>0</v>
      </c>
      <c r="K35" s="95">
        <f t="shared" si="5"/>
        <v>0</v>
      </c>
      <c r="L35" s="95">
        <f t="shared" si="5"/>
        <v>0</v>
      </c>
      <c r="M35" s="95">
        <f t="shared" si="5"/>
        <v>0</v>
      </c>
      <c r="N35" s="95">
        <f t="shared" si="5"/>
        <v>0</v>
      </c>
      <c r="O35" s="95">
        <f t="shared" si="5"/>
        <v>0</v>
      </c>
      <c r="P35" s="95">
        <f t="shared" si="5"/>
        <v>0</v>
      </c>
      <c r="Q35" s="95">
        <f t="shared" si="5"/>
        <v>0</v>
      </c>
      <c r="R35" s="95">
        <f t="shared" si="5"/>
        <v>0</v>
      </c>
      <c r="S35" s="95">
        <f t="shared" si="5"/>
        <v>0</v>
      </c>
      <c r="T35" s="95">
        <f t="shared" si="5"/>
        <v>0</v>
      </c>
      <c r="U35" s="95">
        <f t="shared" si="5"/>
        <v>0</v>
      </c>
      <c r="V35" s="95">
        <f t="shared" si="5"/>
        <v>0</v>
      </c>
      <c r="W35" s="95">
        <f t="shared" si="5"/>
        <v>0</v>
      </c>
      <c r="X35" s="95">
        <f>X29+X32</f>
        <v>0</v>
      </c>
      <c r="Y35" s="95"/>
      <c r="Z35" s="34"/>
      <c r="AA35" s="34"/>
    </row>
    <row r="36" spans="1:27" s="29" customFormat="1" ht="25.5" customHeight="1">
      <c r="A36" s="73">
        <v>4</v>
      </c>
      <c r="B36" s="74" t="s">
        <v>40</v>
      </c>
      <c r="C36" s="75"/>
      <c r="D36" s="76"/>
      <c r="E36" s="76"/>
      <c r="F36" s="73"/>
      <c r="G36" s="77"/>
      <c r="H36" s="78"/>
      <c r="I36" s="78"/>
      <c r="J36" s="79"/>
      <c r="K36" s="79"/>
      <c r="L36" s="79"/>
      <c r="M36" s="78"/>
      <c r="N36" s="79"/>
      <c r="O36" s="79"/>
      <c r="P36" s="79"/>
      <c r="Q36" s="78"/>
      <c r="R36" s="79"/>
      <c r="S36" s="79"/>
      <c r="T36" s="79"/>
      <c r="U36" s="78"/>
      <c r="V36" s="79"/>
      <c r="W36" s="79"/>
      <c r="X36" s="79"/>
      <c r="Y36" s="80"/>
      <c r="Z36" s="28"/>
      <c r="AA36" s="28"/>
    </row>
    <row r="37" spans="1:27" s="29" customFormat="1" ht="26.25" customHeight="1">
      <c r="A37" s="728" t="s">
        <v>41</v>
      </c>
      <c r="B37" s="68" t="s">
        <v>60</v>
      </c>
      <c r="C37" s="724" t="s">
        <v>106</v>
      </c>
      <c r="D37" s="728">
        <v>1.337</v>
      </c>
      <c r="E37" s="728">
        <v>9.359</v>
      </c>
      <c r="F37" s="728" t="s">
        <v>59</v>
      </c>
      <c r="G37" s="747" t="s">
        <v>63</v>
      </c>
      <c r="H37" s="727">
        <f>I37+M37+Q37+U37</f>
        <v>0</v>
      </c>
      <c r="I37" s="748">
        <f aca="true" t="shared" si="6" ref="I37:Y37">J38+N38+R38+V38</f>
        <v>0</v>
      </c>
      <c r="J37" s="748">
        <f t="shared" si="6"/>
        <v>0</v>
      </c>
      <c r="K37" s="748">
        <f t="shared" si="6"/>
        <v>0</v>
      </c>
      <c r="L37" s="748">
        <f t="shared" si="6"/>
        <v>0</v>
      </c>
      <c r="M37" s="731">
        <f>O37+N37+P37</f>
        <v>0</v>
      </c>
      <c r="N37" s="731"/>
      <c r="O37" s="731"/>
      <c r="P37" s="731"/>
      <c r="Q37" s="731">
        <f t="shared" si="6"/>
        <v>0</v>
      </c>
      <c r="R37" s="731">
        <f t="shared" si="6"/>
        <v>0</v>
      </c>
      <c r="S37" s="748">
        <f t="shared" si="6"/>
        <v>0</v>
      </c>
      <c r="T37" s="748">
        <f t="shared" si="6"/>
        <v>0</v>
      </c>
      <c r="U37" s="748">
        <f t="shared" si="6"/>
        <v>0</v>
      </c>
      <c r="V37" s="748">
        <f t="shared" si="6"/>
        <v>0</v>
      </c>
      <c r="W37" s="748">
        <f t="shared" si="6"/>
        <v>0</v>
      </c>
      <c r="X37" s="748">
        <f t="shared" si="6"/>
        <v>0</v>
      </c>
      <c r="Y37" s="748">
        <f t="shared" si="6"/>
        <v>0</v>
      </c>
      <c r="Z37" s="28"/>
      <c r="AA37" s="28"/>
    </row>
    <row r="38" spans="1:27" s="32" customFormat="1" ht="64.5" customHeight="1">
      <c r="A38" s="728"/>
      <c r="B38" s="69" t="s">
        <v>68</v>
      </c>
      <c r="C38" s="724"/>
      <c r="D38" s="728"/>
      <c r="E38" s="728"/>
      <c r="F38" s="728"/>
      <c r="G38" s="747"/>
      <c r="H38" s="727"/>
      <c r="I38" s="748"/>
      <c r="J38" s="748"/>
      <c r="K38" s="748"/>
      <c r="L38" s="748"/>
      <c r="M38" s="731"/>
      <c r="N38" s="731"/>
      <c r="O38" s="731"/>
      <c r="P38" s="731"/>
      <c r="Q38" s="731"/>
      <c r="R38" s="731"/>
      <c r="S38" s="748"/>
      <c r="T38" s="748"/>
      <c r="U38" s="748"/>
      <c r="V38" s="748"/>
      <c r="W38" s="748"/>
      <c r="X38" s="748"/>
      <c r="Y38" s="748"/>
      <c r="Z38" s="33"/>
      <c r="AA38" s="33"/>
    </row>
    <row r="39" spans="1:27" s="32" customFormat="1" ht="25.5" customHeight="1">
      <c r="A39" s="728"/>
      <c r="B39" s="69"/>
      <c r="C39" s="724"/>
      <c r="D39" s="106"/>
      <c r="E39" s="108"/>
      <c r="F39" s="728"/>
      <c r="G39" s="747"/>
      <c r="H39" s="85">
        <f>I39+M39+Q39+U39</f>
        <v>0</v>
      </c>
      <c r="I39" s="85">
        <f>J39+K39+L39</f>
        <v>0</v>
      </c>
      <c r="J39" s="85"/>
      <c r="K39" s="85"/>
      <c r="L39" s="85"/>
      <c r="M39" s="85">
        <f>N39+O39+P39</f>
        <v>0</v>
      </c>
      <c r="N39" s="85"/>
      <c r="O39" s="85"/>
      <c r="P39" s="85"/>
      <c r="Q39" s="85">
        <f>R39+S39+T39</f>
        <v>0</v>
      </c>
      <c r="R39" s="85"/>
      <c r="S39" s="85"/>
      <c r="T39" s="85"/>
      <c r="U39" s="85">
        <f>V39+W39+X39</f>
        <v>0</v>
      </c>
      <c r="V39" s="85"/>
      <c r="W39" s="85"/>
      <c r="X39" s="85"/>
      <c r="Y39" s="83"/>
      <c r="Z39" s="33"/>
      <c r="AA39" s="33"/>
    </row>
    <row r="40" spans="1:27" s="30" customFormat="1" ht="33" customHeight="1">
      <c r="A40" s="728" t="s">
        <v>42</v>
      </c>
      <c r="B40" s="68" t="s">
        <v>60</v>
      </c>
      <c r="C40" s="724" t="s">
        <v>69</v>
      </c>
      <c r="D40" s="728">
        <v>1.896</v>
      </c>
      <c r="E40" s="749">
        <v>13.272</v>
      </c>
      <c r="F40" s="746" t="s">
        <v>59</v>
      </c>
      <c r="G40" s="747" t="s">
        <v>63</v>
      </c>
      <c r="H40" s="727">
        <f>I40+M40+Q40+U40</f>
        <v>0</v>
      </c>
      <c r="I40" s="727"/>
      <c r="J40" s="727"/>
      <c r="K40" s="727"/>
      <c r="L40" s="727"/>
      <c r="M40" s="731">
        <f>N40+O40+P40</f>
        <v>0</v>
      </c>
      <c r="N40" s="731"/>
      <c r="O40" s="731"/>
      <c r="P40" s="731"/>
      <c r="Q40" s="727"/>
      <c r="R40" s="727"/>
      <c r="S40" s="727"/>
      <c r="T40" s="727"/>
      <c r="U40" s="727"/>
      <c r="V40" s="727"/>
      <c r="W40" s="727"/>
      <c r="X40" s="727"/>
      <c r="Y40" s="727"/>
      <c r="Z40" s="31"/>
      <c r="AA40" s="31"/>
    </row>
    <row r="41" spans="1:27" s="30" customFormat="1" ht="58.5" customHeight="1">
      <c r="A41" s="728"/>
      <c r="B41" s="69" t="s">
        <v>68</v>
      </c>
      <c r="C41" s="724"/>
      <c r="D41" s="728"/>
      <c r="E41" s="749"/>
      <c r="F41" s="746"/>
      <c r="G41" s="747"/>
      <c r="H41" s="727"/>
      <c r="I41" s="727"/>
      <c r="J41" s="727"/>
      <c r="K41" s="727"/>
      <c r="L41" s="727"/>
      <c r="M41" s="731"/>
      <c r="N41" s="731"/>
      <c r="O41" s="731"/>
      <c r="P41" s="731"/>
      <c r="Q41" s="727"/>
      <c r="R41" s="727"/>
      <c r="S41" s="727"/>
      <c r="T41" s="727"/>
      <c r="U41" s="727"/>
      <c r="V41" s="727"/>
      <c r="W41" s="727"/>
      <c r="X41" s="727"/>
      <c r="Y41" s="727"/>
      <c r="Z41" s="31"/>
      <c r="AA41" s="31"/>
    </row>
    <row r="42" spans="1:27" s="17" customFormat="1" ht="34.5" customHeight="1">
      <c r="A42" s="728"/>
      <c r="B42" s="69"/>
      <c r="C42" s="724"/>
      <c r="D42" s="728"/>
      <c r="E42" s="749"/>
      <c r="F42" s="746"/>
      <c r="G42" s="747"/>
      <c r="H42" s="85">
        <f>I42+M42+Q42+U42</f>
        <v>0</v>
      </c>
      <c r="I42" s="85">
        <f>J42+K42+L42</f>
        <v>0</v>
      </c>
      <c r="J42" s="85"/>
      <c r="K42" s="85"/>
      <c r="L42" s="85"/>
      <c r="M42" s="85">
        <f>N42+O42+P42</f>
        <v>0</v>
      </c>
      <c r="N42" s="85"/>
      <c r="O42" s="85"/>
      <c r="P42" s="85"/>
      <c r="Q42" s="85">
        <f>R42+S42+T42</f>
        <v>0</v>
      </c>
      <c r="R42" s="85"/>
      <c r="S42" s="85"/>
      <c r="T42" s="85"/>
      <c r="U42" s="85">
        <f>V42+W42+X42</f>
        <v>0</v>
      </c>
      <c r="V42" s="85"/>
      <c r="W42" s="85"/>
      <c r="X42" s="85"/>
      <c r="Y42" s="83"/>
      <c r="Z42" s="36"/>
      <c r="AA42" s="36"/>
    </row>
    <row r="43" spans="1:27" s="30" customFormat="1" ht="25.5" customHeight="1">
      <c r="A43" s="728" t="s">
        <v>43</v>
      </c>
      <c r="B43" s="68" t="s">
        <v>60</v>
      </c>
      <c r="C43" s="743" t="s">
        <v>70</v>
      </c>
      <c r="D43" s="744">
        <v>1.45</v>
      </c>
      <c r="E43" s="745">
        <v>10.15</v>
      </c>
      <c r="F43" s="746" t="s">
        <v>59</v>
      </c>
      <c r="G43" s="747" t="s">
        <v>63</v>
      </c>
      <c r="H43" s="727">
        <f>I43+M43+Q43+U43</f>
        <v>0</v>
      </c>
      <c r="I43" s="727"/>
      <c r="J43" s="727"/>
      <c r="K43" s="727"/>
      <c r="L43" s="727"/>
      <c r="M43" s="731">
        <f>N43+O43+P43</f>
        <v>0</v>
      </c>
      <c r="N43" s="731"/>
      <c r="O43" s="731"/>
      <c r="P43" s="731"/>
      <c r="Q43" s="727"/>
      <c r="R43" s="727"/>
      <c r="S43" s="727"/>
      <c r="T43" s="727"/>
      <c r="U43" s="727"/>
      <c r="V43" s="727"/>
      <c r="W43" s="727"/>
      <c r="X43" s="727"/>
      <c r="Y43" s="727"/>
      <c r="Z43" s="31"/>
      <c r="AA43" s="31"/>
    </row>
    <row r="44" spans="1:27" s="17" customFormat="1" ht="62.25" customHeight="1">
      <c r="A44" s="728"/>
      <c r="B44" s="69" t="s">
        <v>68</v>
      </c>
      <c r="C44" s="743"/>
      <c r="D44" s="744"/>
      <c r="E44" s="745"/>
      <c r="F44" s="746"/>
      <c r="G44" s="747"/>
      <c r="H44" s="727"/>
      <c r="I44" s="727"/>
      <c r="J44" s="727"/>
      <c r="K44" s="727"/>
      <c r="L44" s="727"/>
      <c r="M44" s="731"/>
      <c r="N44" s="731"/>
      <c r="O44" s="731"/>
      <c r="P44" s="731"/>
      <c r="Q44" s="727"/>
      <c r="R44" s="727"/>
      <c r="S44" s="727"/>
      <c r="T44" s="727"/>
      <c r="U44" s="727"/>
      <c r="V44" s="727"/>
      <c r="W44" s="727"/>
      <c r="X44" s="727"/>
      <c r="Y44" s="727"/>
      <c r="Z44" s="36"/>
      <c r="AA44" s="36"/>
    </row>
    <row r="45" spans="1:27" s="17" customFormat="1" ht="42.75" customHeight="1">
      <c r="A45" s="728" t="s">
        <v>56</v>
      </c>
      <c r="B45" s="68" t="s">
        <v>75</v>
      </c>
      <c r="C45" s="743" t="s">
        <v>76</v>
      </c>
      <c r="D45" s="744">
        <v>1.84</v>
      </c>
      <c r="E45" s="745">
        <v>11.43</v>
      </c>
      <c r="F45" s="741" t="s">
        <v>59</v>
      </c>
      <c r="G45" s="742" t="s">
        <v>77</v>
      </c>
      <c r="H45" s="727">
        <f>I45+M45+Q45+U45</f>
        <v>0</v>
      </c>
      <c r="I45" s="727"/>
      <c r="J45" s="727"/>
      <c r="K45" s="727"/>
      <c r="L45" s="727"/>
      <c r="M45" s="727"/>
      <c r="N45" s="727"/>
      <c r="O45" s="727"/>
      <c r="P45" s="727"/>
      <c r="Q45" s="731">
        <f>R45+S45+T45</f>
        <v>0</v>
      </c>
      <c r="R45" s="731"/>
      <c r="S45" s="731"/>
      <c r="T45" s="727"/>
      <c r="U45" s="727"/>
      <c r="V45" s="727"/>
      <c r="W45" s="727"/>
      <c r="X45" s="727"/>
      <c r="Y45" s="727"/>
      <c r="Z45" s="36"/>
      <c r="AA45" s="36"/>
    </row>
    <row r="46" spans="1:27" s="17" customFormat="1" ht="48.75" customHeight="1">
      <c r="A46" s="728"/>
      <c r="B46" s="69" t="s">
        <v>78</v>
      </c>
      <c r="C46" s="743"/>
      <c r="D46" s="744"/>
      <c r="E46" s="745"/>
      <c r="F46" s="741"/>
      <c r="G46" s="742"/>
      <c r="H46" s="727"/>
      <c r="I46" s="727"/>
      <c r="J46" s="727"/>
      <c r="K46" s="727"/>
      <c r="L46" s="727"/>
      <c r="M46" s="727"/>
      <c r="N46" s="727"/>
      <c r="O46" s="727"/>
      <c r="P46" s="727"/>
      <c r="Q46" s="731"/>
      <c r="R46" s="731"/>
      <c r="S46" s="731"/>
      <c r="T46" s="727"/>
      <c r="U46" s="727"/>
      <c r="V46" s="727"/>
      <c r="W46" s="727"/>
      <c r="X46" s="727"/>
      <c r="Y46" s="727"/>
      <c r="Z46" s="36"/>
      <c r="AA46" s="36"/>
    </row>
    <row r="47" spans="1:27" s="17" customFormat="1" ht="60.75" customHeight="1">
      <c r="A47" s="728"/>
      <c r="B47" s="69" t="s">
        <v>79</v>
      </c>
      <c r="C47" s="743"/>
      <c r="D47" s="744"/>
      <c r="E47" s="745"/>
      <c r="F47" s="741"/>
      <c r="G47" s="742"/>
      <c r="H47" s="727"/>
      <c r="I47" s="727"/>
      <c r="J47" s="727"/>
      <c r="K47" s="727"/>
      <c r="L47" s="727"/>
      <c r="M47" s="727"/>
      <c r="N47" s="727"/>
      <c r="O47" s="727"/>
      <c r="P47" s="727"/>
      <c r="Q47" s="731"/>
      <c r="R47" s="731"/>
      <c r="S47" s="731"/>
      <c r="T47" s="727"/>
      <c r="U47" s="727"/>
      <c r="V47" s="727"/>
      <c r="W47" s="727"/>
      <c r="X47" s="727"/>
      <c r="Y47" s="727"/>
      <c r="Z47" s="36"/>
      <c r="AA47" s="36"/>
    </row>
    <row r="48" spans="1:27" s="17" customFormat="1" ht="60.75" customHeight="1">
      <c r="A48" s="728" t="s">
        <v>81</v>
      </c>
      <c r="B48" s="68" t="s">
        <v>75</v>
      </c>
      <c r="C48" s="738" t="s">
        <v>80</v>
      </c>
      <c r="D48" s="739">
        <v>1.39</v>
      </c>
      <c r="E48" s="740">
        <v>11.475</v>
      </c>
      <c r="F48" s="741" t="s">
        <v>59</v>
      </c>
      <c r="G48" s="742" t="s">
        <v>77</v>
      </c>
      <c r="H48" s="727">
        <f>I48+M48+Q48+U48</f>
        <v>0</v>
      </c>
      <c r="I48" s="727"/>
      <c r="J48" s="727"/>
      <c r="K48" s="727"/>
      <c r="L48" s="727"/>
      <c r="M48" s="727"/>
      <c r="N48" s="727"/>
      <c r="O48" s="727"/>
      <c r="P48" s="727"/>
      <c r="Q48" s="731">
        <f>R48+S48+T48</f>
        <v>0</v>
      </c>
      <c r="R48" s="731"/>
      <c r="S48" s="731"/>
      <c r="T48" s="727"/>
      <c r="U48" s="727"/>
      <c r="V48" s="727"/>
      <c r="W48" s="727"/>
      <c r="X48" s="727"/>
      <c r="Y48" s="727"/>
      <c r="Z48" s="36"/>
      <c r="AA48" s="36"/>
    </row>
    <row r="49" spans="1:27" s="17" customFormat="1" ht="60.75" customHeight="1">
      <c r="A49" s="728"/>
      <c r="B49" s="69" t="s">
        <v>78</v>
      </c>
      <c r="C49" s="738"/>
      <c r="D49" s="739"/>
      <c r="E49" s="740"/>
      <c r="F49" s="741"/>
      <c r="G49" s="742"/>
      <c r="H49" s="727"/>
      <c r="I49" s="727"/>
      <c r="J49" s="727"/>
      <c r="K49" s="727"/>
      <c r="L49" s="727"/>
      <c r="M49" s="727"/>
      <c r="N49" s="727"/>
      <c r="O49" s="727"/>
      <c r="P49" s="727"/>
      <c r="Q49" s="731"/>
      <c r="R49" s="731"/>
      <c r="S49" s="731"/>
      <c r="T49" s="727"/>
      <c r="U49" s="727"/>
      <c r="V49" s="727"/>
      <c r="W49" s="727"/>
      <c r="X49" s="727"/>
      <c r="Y49" s="727"/>
      <c r="Z49" s="36"/>
      <c r="AA49" s="36"/>
    </row>
    <row r="50" spans="1:27" s="17" customFormat="1" ht="60.75" customHeight="1">
      <c r="A50" s="728"/>
      <c r="B50" s="69" t="s">
        <v>79</v>
      </c>
      <c r="C50" s="738"/>
      <c r="D50" s="739"/>
      <c r="E50" s="740"/>
      <c r="F50" s="741"/>
      <c r="G50" s="742"/>
      <c r="H50" s="727"/>
      <c r="I50" s="727"/>
      <c r="J50" s="727"/>
      <c r="K50" s="727"/>
      <c r="L50" s="727"/>
      <c r="M50" s="727"/>
      <c r="N50" s="727"/>
      <c r="O50" s="727"/>
      <c r="P50" s="727"/>
      <c r="Q50" s="731"/>
      <c r="R50" s="731"/>
      <c r="S50" s="731"/>
      <c r="T50" s="727"/>
      <c r="U50" s="727"/>
      <c r="V50" s="727"/>
      <c r="W50" s="727"/>
      <c r="X50" s="727"/>
      <c r="Y50" s="727"/>
      <c r="Z50" s="36"/>
      <c r="AA50" s="36"/>
    </row>
    <row r="51" spans="1:27" s="17" customFormat="1" ht="60.75" customHeight="1">
      <c r="A51" s="728" t="s">
        <v>82</v>
      </c>
      <c r="B51" s="68" t="s">
        <v>75</v>
      </c>
      <c r="C51" s="738" t="s">
        <v>83</v>
      </c>
      <c r="D51" s="739">
        <v>1.11</v>
      </c>
      <c r="E51" s="740">
        <v>9.475</v>
      </c>
      <c r="F51" s="741" t="s">
        <v>59</v>
      </c>
      <c r="G51" s="742" t="s">
        <v>77</v>
      </c>
      <c r="H51" s="82"/>
      <c r="I51" s="82"/>
      <c r="J51" s="82"/>
      <c r="K51" s="82"/>
      <c r="L51" s="116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5"/>
      <c r="X51" s="85"/>
      <c r="Y51" s="83"/>
      <c r="Z51" s="36"/>
      <c r="AA51" s="36"/>
    </row>
    <row r="52" spans="1:27" s="17" customFormat="1" ht="60.75" customHeight="1">
      <c r="A52" s="728"/>
      <c r="B52" s="69" t="s">
        <v>78</v>
      </c>
      <c r="C52" s="738"/>
      <c r="D52" s="739"/>
      <c r="E52" s="740"/>
      <c r="F52" s="741"/>
      <c r="G52" s="742"/>
      <c r="H52" s="82"/>
      <c r="I52" s="82"/>
      <c r="J52" s="82"/>
      <c r="K52" s="82"/>
      <c r="L52" s="116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5"/>
      <c r="X52" s="85"/>
      <c r="Y52" s="83"/>
      <c r="Z52" s="36"/>
      <c r="AA52" s="36"/>
    </row>
    <row r="53" spans="1:27" s="17" customFormat="1" ht="60.75" customHeight="1">
      <c r="A53" s="728"/>
      <c r="B53" s="69" t="s">
        <v>79</v>
      </c>
      <c r="C53" s="738"/>
      <c r="D53" s="739"/>
      <c r="E53" s="740"/>
      <c r="F53" s="741"/>
      <c r="G53" s="742"/>
      <c r="H53" s="82"/>
      <c r="I53" s="82"/>
      <c r="J53" s="82"/>
      <c r="K53" s="82"/>
      <c r="L53" s="116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5"/>
      <c r="X53" s="85"/>
      <c r="Y53" s="83"/>
      <c r="Z53" s="36"/>
      <c r="AA53" s="36"/>
    </row>
    <row r="54" spans="1:27" s="17" customFormat="1" ht="30.75" customHeight="1">
      <c r="A54" s="114"/>
      <c r="B54" s="90" t="s">
        <v>44</v>
      </c>
      <c r="C54" s="91"/>
      <c r="D54" s="92">
        <f>SUM(D37:D53)</f>
        <v>9.023</v>
      </c>
      <c r="E54" s="92">
        <f>SUM(E37:E53)</f>
        <v>65.161</v>
      </c>
      <c r="F54" s="114"/>
      <c r="G54" s="94"/>
      <c r="H54" s="117">
        <f>SUM(H37:H50)</f>
        <v>0</v>
      </c>
      <c r="I54" s="117">
        <f aca="true" t="shared" si="7" ref="I54:X54">SUM(I37:I50)</f>
        <v>0</v>
      </c>
      <c r="J54" s="117">
        <f t="shared" si="7"/>
        <v>0</v>
      </c>
      <c r="K54" s="117">
        <f t="shared" si="7"/>
        <v>0</v>
      </c>
      <c r="L54" s="117">
        <f t="shared" si="7"/>
        <v>0</v>
      </c>
      <c r="M54" s="117">
        <f>SUM(M37:M50)</f>
        <v>0</v>
      </c>
      <c r="N54" s="117">
        <f t="shared" si="7"/>
        <v>0</v>
      </c>
      <c r="O54" s="117">
        <f t="shared" si="7"/>
        <v>0</v>
      </c>
      <c r="P54" s="117">
        <f t="shared" si="7"/>
        <v>0</v>
      </c>
      <c r="Q54" s="117">
        <f t="shared" si="7"/>
        <v>0</v>
      </c>
      <c r="R54" s="117">
        <f t="shared" si="7"/>
        <v>0</v>
      </c>
      <c r="S54" s="117">
        <f t="shared" si="7"/>
        <v>0</v>
      </c>
      <c r="T54" s="117">
        <f t="shared" si="7"/>
        <v>0</v>
      </c>
      <c r="U54" s="117">
        <f t="shared" si="7"/>
        <v>0</v>
      </c>
      <c r="V54" s="117">
        <f t="shared" si="7"/>
        <v>0</v>
      </c>
      <c r="W54" s="117">
        <f t="shared" si="7"/>
        <v>0</v>
      </c>
      <c r="X54" s="117">
        <f t="shared" si="7"/>
        <v>0</v>
      </c>
      <c r="Y54" s="118"/>
      <c r="Z54" s="36"/>
      <c r="AA54" s="36"/>
    </row>
    <row r="55" spans="1:27" s="17" customFormat="1" ht="30.75" customHeight="1">
      <c r="A55" s="732" t="s">
        <v>0</v>
      </c>
      <c r="B55" s="732" t="s">
        <v>1</v>
      </c>
      <c r="C55" s="732" t="s">
        <v>2</v>
      </c>
      <c r="D55" s="736" t="s">
        <v>3</v>
      </c>
      <c r="E55" s="736"/>
      <c r="F55" s="737" t="s">
        <v>24</v>
      </c>
      <c r="G55" s="732" t="s">
        <v>25</v>
      </c>
      <c r="H55" s="733" t="s">
        <v>26</v>
      </c>
      <c r="I55" s="735"/>
      <c r="J55" s="735"/>
      <c r="K55" s="735"/>
      <c r="L55" s="735"/>
      <c r="M55" s="735"/>
      <c r="N55" s="735"/>
      <c r="O55" s="735"/>
      <c r="P55" s="735"/>
      <c r="Q55" s="735"/>
      <c r="R55" s="735"/>
      <c r="S55" s="735"/>
      <c r="T55" s="735"/>
      <c r="U55" s="735"/>
      <c r="V55" s="735"/>
      <c r="W55" s="735"/>
      <c r="X55" s="735"/>
      <c r="Y55" s="732" t="s">
        <v>23</v>
      </c>
      <c r="Z55" s="36"/>
      <c r="AA55" s="36"/>
    </row>
    <row r="56" spans="1:27" s="17" customFormat="1" ht="30.75" customHeight="1">
      <c r="A56" s="732"/>
      <c r="B56" s="732"/>
      <c r="C56" s="732"/>
      <c r="D56" s="732" t="s">
        <v>4</v>
      </c>
      <c r="E56" s="732" t="s">
        <v>5</v>
      </c>
      <c r="F56" s="737"/>
      <c r="G56" s="732"/>
      <c r="H56" s="733"/>
      <c r="I56" s="733" t="s">
        <v>6</v>
      </c>
      <c r="J56" s="732" t="s">
        <v>8</v>
      </c>
      <c r="K56" s="732"/>
      <c r="L56" s="732"/>
      <c r="M56" s="733" t="s">
        <v>21</v>
      </c>
      <c r="N56" s="732" t="s">
        <v>8</v>
      </c>
      <c r="O56" s="732"/>
      <c r="P56" s="732"/>
      <c r="Q56" s="733" t="s">
        <v>22</v>
      </c>
      <c r="R56" s="732" t="s">
        <v>8</v>
      </c>
      <c r="S56" s="732"/>
      <c r="T56" s="732"/>
      <c r="U56" s="733" t="s">
        <v>28</v>
      </c>
      <c r="V56" s="732" t="s">
        <v>8</v>
      </c>
      <c r="W56" s="732"/>
      <c r="X56" s="732"/>
      <c r="Y56" s="732"/>
      <c r="Z56" s="36"/>
      <c r="AA56" s="36"/>
    </row>
    <row r="57" spans="1:27" s="17" customFormat="1" ht="30.75" customHeight="1">
      <c r="A57" s="732"/>
      <c r="B57" s="732"/>
      <c r="C57" s="732"/>
      <c r="D57" s="732"/>
      <c r="E57" s="732"/>
      <c r="F57" s="737"/>
      <c r="G57" s="732"/>
      <c r="H57" s="733"/>
      <c r="I57" s="733"/>
      <c r="J57" s="16" t="s">
        <v>9</v>
      </c>
      <c r="K57" s="16" t="s">
        <v>10</v>
      </c>
      <c r="L57" s="16" t="s">
        <v>11</v>
      </c>
      <c r="M57" s="733"/>
      <c r="N57" s="16" t="s">
        <v>12</v>
      </c>
      <c r="O57" s="16" t="s">
        <v>13</v>
      </c>
      <c r="P57" s="16" t="s">
        <v>14</v>
      </c>
      <c r="Q57" s="733"/>
      <c r="R57" s="16" t="s">
        <v>15</v>
      </c>
      <c r="S57" s="16" t="s">
        <v>16</v>
      </c>
      <c r="T57" s="16" t="s">
        <v>17</v>
      </c>
      <c r="U57" s="733"/>
      <c r="V57" s="16" t="s">
        <v>18</v>
      </c>
      <c r="W57" s="16" t="s">
        <v>19</v>
      </c>
      <c r="X57" s="16" t="s">
        <v>20</v>
      </c>
      <c r="Y57" s="732"/>
      <c r="Z57" s="36"/>
      <c r="AA57" s="36"/>
    </row>
    <row r="58" spans="1:27" s="38" customFormat="1" ht="24" customHeight="1">
      <c r="A58" s="73">
        <v>5</v>
      </c>
      <c r="B58" s="74" t="s">
        <v>45</v>
      </c>
      <c r="C58" s="75"/>
      <c r="D58" s="76"/>
      <c r="E58" s="76"/>
      <c r="F58" s="73"/>
      <c r="G58" s="77"/>
      <c r="H58" s="78">
        <f>I58+M58+Q58+U58</f>
        <v>0</v>
      </c>
      <c r="I58" s="78">
        <f aca="true" t="shared" si="8" ref="I58:I68">J58+K58+L58</f>
        <v>0</v>
      </c>
      <c r="J58" s="79"/>
      <c r="K58" s="78"/>
      <c r="L58" s="78"/>
      <c r="M58" s="78">
        <f>N58+O58+P58</f>
        <v>0</v>
      </c>
      <c r="N58" s="79"/>
      <c r="O58" s="78"/>
      <c r="P58" s="78"/>
      <c r="Q58" s="78">
        <f>R58+S58+T58</f>
        <v>0</v>
      </c>
      <c r="R58" s="79"/>
      <c r="S58" s="78"/>
      <c r="T58" s="78"/>
      <c r="U58" s="78">
        <f>V58+W58+X58</f>
        <v>0</v>
      </c>
      <c r="V58" s="79"/>
      <c r="W58" s="78"/>
      <c r="X58" s="78"/>
      <c r="Y58" s="80"/>
      <c r="Z58" s="37"/>
      <c r="AA58" s="37"/>
    </row>
    <row r="59" spans="1:27" s="30" customFormat="1" ht="34.5" customHeight="1">
      <c r="A59" s="728" t="s">
        <v>46</v>
      </c>
      <c r="B59" s="68" t="s">
        <v>92</v>
      </c>
      <c r="C59" s="724" t="s">
        <v>72</v>
      </c>
      <c r="D59" s="728" t="s">
        <v>73</v>
      </c>
      <c r="E59" s="728"/>
      <c r="F59" s="730" t="s">
        <v>59</v>
      </c>
      <c r="G59" s="734" t="s">
        <v>74</v>
      </c>
      <c r="H59" s="727">
        <f>I59+M59+Q59+U59</f>
        <v>0</v>
      </c>
      <c r="I59" s="727"/>
      <c r="J59" s="727"/>
      <c r="K59" s="727"/>
      <c r="L59" s="727"/>
      <c r="M59" s="731">
        <f>N59+O59+P59</f>
        <v>0</v>
      </c>
      <c r="N59" s="731"/>
      <c r="O59" s="731"/>
      <c r="P59" s="731"/>
      <c r="Q59" s="727">
        <f>R59+S59+T59</f>
        <v>0</v>
      </c>
      <c r="R59" s="727"/>
      <c r="S59" s="727"/>
      <c r="T59" s="727"/>
      <c r="U59" s="727">
        <f>V59+W59+X59</f>
        <v>0</v>
      </c>
      <c r="V59" s="727"/>
      <c r="W59" s="727"/>
      <c r="X59" s="727"/>
      <c r="Y59" s="727"/>
      <c r="Z59" s="31"/>
      <c r="AA59" s="31"/>
    </row>
    <row r="60" spans="1:27" s="30" customFormat="1" ht="34.5" customHeight="1">
      <c r="A60" s="728"/>
      <c r="B60" s="69" t="s">
        <v>71</v>
      </c>
      <c r="C60" s="724"/>
      <c r="D60" s="728"/>
      <c r="E60" s="728"/>
      <c r="F60" s="730"/>
      <c r="G60" s="734"/>
      <c r="H60" s="727"/>
      <c r="I60" s="727"/>
      <c r="J60" s="727"/>
      <c r="K60" s="727"/>
      <c r="L60" s="727"/>
      <c r="M60" s="731"/>
      <c r="N60" s="731"/>
      <c r="O60" s="731"/>
      <c r="P60" s="731"/>
      <c r="Q60" s="727"/>
      <c r="R60" s="727"/>
      <c r="S60" s="727"/>
      <c r="T60" s="727"/>
      <c r="U60" s="727"/>
      <c r="V60" s="727"/>
      <c r="W60" s="727"/>
      <c r="X60" s="727"/>
      <c r="Y60" s="727"/>
      <c r="Z60" s="31"/>
      <c r="AA60" s="31"/>
    </row>
    <row r="61" spans="1:27" s="30" customFormat="1" ht="34.5" customHeight="1">
      <c r="A61" s="728" t="s">
        <v>52</v>
      </c>
      <c r="B61" s="68" t="s">
        <v>60</v>
      </c>
      <c r="C61" s="729" t="s">
        <v>103</v>
      </c>
      <c r="D61" s="721" t="s">
        <v>104</v>
      </c>
      <c r="E61" s="721"/>
      <c r="F61" s="730" t="s">
        <v>59</v>
      </c>
      <c r="G61" s="721" t="s">
        <v>63</v>
      </c>
      <c r="H61" s="721">
        <f>I61+M61+Q61+U61</f>
        <v>0</v>
      </c>
      <c r="I61" s="721">
        <f t="shared" si="8"/>
        <v>0</v>
      </c>
      <c r="J61" s="721"/>
      <c r="K61" s="721"/>
      <c r="L61" s="721"/>
      <c r="M61" s="721">
        <f>N61+O61+P61</f>
        <v>0</v>
      </c>
      <c r="N61" s="721"/>
      <c r="O61" s="721"/>
      <c r="P61" s="721"/>
      <c r="Q61" s="721">
        <f>R61+S61+T61</f>
        <v>0</v>
      </c>
      <c r="R61" s="721"/>
      <c r="S61" s="721"/>
      <c r="T61" s="721"/>
      <c r="U61" s="721">
        <f>V61+W61+X61</f>
        <v>0</v>
      </c>
      <c r="V61" s="721">
        <f>W61+X61+Y61</f>
        <v>0</v>
      </c>
      <c r="W61" s="721">
        <f>X61+Y61+Z61</f>
        <v>0</v>
      </c>
      <c r="X61" s="721">
        <f>Y61+Z61+AA61</f>
        <v>0</v>
      </c>
      <c r="Y61" s="721">
        <f>Z61+AA61+AB61</f>
        <v>0</v>
      </c>
      <c r="Z61" s="31"/>
      <c r="AA61" s="31"/>
    </row>
    <row r="62" spans="1:27" s="30" customFormat="1" ht="34.5" customHeight="1">
      <c r="A62" s="728"/>
      <c r="B62" s="69" t="s">
        <v>105</v>
      </c>
      <c r="C62" s="729"/>
      <c r="D62" s="721"/>
      <c r="E62" s="721"/>
      <c r="F62" s="730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31"/>
      <c r="AA62" s="31"/>
    </row>
    <row r="63" spans="1:27" s="30" customFormat="1" ht="34.5" customHeight="1">
      <c r="A63" s="72" t="s">
        <v>53</v>
      </c>
      <c r="B63" s="68"/>
      <c r="C63" s="120"/>
      <c r="D63" s="120"/>
      <c r="E63" s="120"/>
      <c r="F63" s="104"/>
      <c r="G63" s="120"/>
      <c r="H63" s="120">
        <f>I63+M63+Q63+U63</f>
        <v>0</v>
      </c>
      <c r="I63" s="120">
        <f t="shared" si="8"/>
        <v>0</v>
      </c>
      <c r="J63" s="121"/>
      <c r="K63" s="121"/>
      <c r="L63" s="121"/>
      <c r="M63" s="120">
        <f>N63+O63+P63</f>
        <v>0</v>
      </c>
      <c r="N63" s="121"/>
      <c r="O63" s="121"/>
      <c r="P63" s="121"/>
      <c r="Q63" s="121">
        <f>R63+S63+T63</f>
        <v>0</v>
      </c>
      <c r="R63" s="121"/>
      <c r="S63" s="121"/>
      <c r="T63" s="121"/>
      <c r="U63" s="120"/>
      <c r="V63" s="121"/>
      <c r="W63" s="121"/>
      <c r="X63" s="120"/>
      <c r="Y63" s="83"/>
      <c r="Z63" s="31"/>
      <c r="AA63" s="31"/>
    </row>
    <row r="64" spans="1:27" s="30" customFormat="1" ht="34.5" customHeight="1">
      <c r="A64" s="72"/>
      <c r="B64" s="69"/>
      <c r="C64" s="120"/>
      <c r="D64" s="120"/>
      <c r="E64" s="120"/>
      <c r="F64" s="120"/>
      <c r="G64" s="120"/>
      <c r="H64" s="120"/>
      <c r="I64" s="120">
        <f t="shared" si="8"/>
        <v>0</v>
      </c>
      <c r="J64" s="121"/>
      <c r="K64" s="121"/>
      <c r="L64" s="121"/>
      <c r="M64" s="120"/>
      <c r="N64" s="121"/>
      <c r="O64" s="121"/>
      <c r="P64" s="121"/>
      <c r="Q64" s="121"/>
      <c r="R64" s="121"/>
      <c r="S64" s="121"/>
      <c r="T64" s="121"/>
      <c r="U64" s="120"/>
      <c r="V64" s="121"/>
      <c r="W64" s="121"/>
      <c r="X64" s="120"/>
      <c r="Y64" s="122"/>
      <c r="Z64" s="31"/>
      <c r="AA64" s="31"/>
    </row>
    <row r="65" spans="1:27" s="30" customFormat="1" ht="34.5" customHeight="1">
      <c r="A65" s="72" t="s">
        <v>54</v>
      </c>
      <c r="B65" s="68"/>
      <c r="C65" s="120"/>
      <c r="D65" s="120"/>
      <c r="E65" s="120"/>
      <c r="F65" s="104"/>
      <c r="G65" s="120"/>
      <c r="H65" s="120">
        <f>I65+M65+Q65+U65</f>
        <v>0</v>
      </c>
      <c r="I65" s="120">
        <f t="shared" si="8"/>
        <v>0</v>
      </c>
      <c r="J65" s="121"/>
      <c r="K65" s="121"/>
      <c r="L65" s="121"/>
      <c r="M65" s="120">
        <f>N65+O65+P65</f>
        <v>0</v>
      </c>
      <c r="N65" s="121"/>
      <c r="O65" s="121"/>
      <c r="P65" s="121"/>
      <c r="Q65" s="121">
        <f>R65+S65+T65</f>
        <v>0</v>
      </c>
      <c r="R65" s="121"/>
      <c r="S65" s="121"/>
      <c r="T65" s="121"/>
      <c r="U65" s="120"/>
      <c r="V65" s="121"/>
      <c r="W65" s="121"/>
      <c r="X65" s="120"/>
      <c r="Y65" s="83"/>
      <c r="Z65" s="31"/>
      <c r="AA65" s="31"/>
    </row>
    <row r="66" spans="1:27" s="30" customFormat="1" ht="34.5" customHeight="1">
      <c r="A66" s="72"/>
      <c r="B66" s="69"/>
      <c r="C66" s="120"/>
      <c r="D66" s="120"/>
      <c r="E66" s="120"/>
      <c r="F66" s="120"/>
      <c r="G66" s="120"/>
      <c r="H66" s="120"/>
      <c r="I66" s="120">
        <f t="shared" si="8"/>
        <v>0</v>
      </c>
      <c r="J66" s="121"/>
      <c r="K66" s="121"/>
      <c r="L66" s="121"/>
      <c r="M66" s="120"/>
      <c r="N66" s="121"/>
      <c r="O66" s="121"/>
      <c r="P66" s="121"/>
      <c r="Q66" s="121">
        <f>R66+S66+T66</f>
        <v>0</v>
      </c>
      <c r="R66" s="121"/>
      <c r="S66" s="121"/>
      <c r="T66" s="121"/>
      <c r="U66" s="120"/>
      <c r="V66" s="121"/>
      <c r="W66" s="121"/>
      <c r="X66" s="120"/>
      <c r="Y66" s="122"/>
      <c r="Z66" s="31"/>
      <c r="AA66" s="31"/>
    </row>
    <row r="67" spans="1:27" s="30" customFormat="1" ht="34.5" customHeight="1">
      <c r="A67" s="72" t="s">
        <v>55</v>
      </c>
      <c r="B67" s="68"/>
      <c r="C67" s="120"/>
      <c r="D67" s="120"/>
      <c r="E67" s="120"/>
      <c r="F67" s="104"/>
      <c r="G67" s="120"/>
      <c r="H67" s="120">
        <f>I67+M67+Q67+U67</f>
        <v>0</v>
      </c>
      <c r="I67" s="120">
        <f t="shared" si="8"/>
        <v>0</v>
      </c>
      <c r="J67" s="121"/>
      <c r="K67" s="121"/>
      <c r="L67" s="121"/>
      <c r="M67" s="120">
        <f>N67+O67+P67</f>
        <v>0</v>
      </c>
      <c r="N67" s="121"/>
      <c r="O67" s="121"/>
      <c r="P67" s="121"/>
      <c r="Q67" s="121">
        <f>R67+S67+T67</f>
        <v>0</v>
      </c>
      <c r="R67" s="121"/>
      <c r="S67" s="121"/>
      <c r="T67" s="121"/>
      <c r="U67" s="120"/>
      <c r="V67" s="121"/>
      <c r="W67" s="121"/>
      <c r="X67" s="120"/>
      <c r="Y67" s="83"/>
      <c r="Z67" s="31"/>
      <c r="AA67" s="31"/>
    </row>
    <row r="68" spans="1:27" s="30" customFormat="1" ht="34.5" customHeight="1">
      <c r="A68" s="72"/>
      <c r="B68" s="69"/>
      <c r="C68" s="120"/>
      <c r="D68" s="120"/>
      <c r="E68" s="120"/>
      <c r="F68" s="120"/>
      <c r="G68" s="120"/>
      <c r="H68" s="120"/>
      <c r="I68" s="120">
        <f t="shared" si="8"/>
        <v>0</v>
      </c>
      <c r="J68" s="121"/>
      <c r="K68" s="121"/>
      <c r="L68" s="121"/>
      <c r="M68" s="120"/>
      <c r="N68" s="121"/>
      <c r="O68" s="121"/>
      <c r="P68" s="121"/>
      <c r="Q68" s="121">
        <f>R68+S68+T68</f>
        <v>0</v>
      </c>
      <c r="R68" s="121"/>
      <c r="S68" s="121"/>
      <c r="T68" s="121"/>
      <c r="U68" s="120"/>
      <c r="V68" s="121"/>
      <c r="W68" s="121"/>
      <c r="X68" s="120"/>
      <c r="Y68" s="122"/>
      <c r="Z68" s="31"/>
      <c r="AA68" s="31"/>
    </row>
    <row r="69" spans="1:27" s="30" customFormat="1" ht="34.5" customHeight="1">
      <c r="A69" s="72"/>
      <c r="B69" s="68"/>
      <c r="C69" s="120"/>
      <c r="D69" s="120"/>
      <c r="E69" s="120"/>
      <c r="F69" s="120"/>
      <c r="G69" s="120"/>
      <c r="H69" s="120"/>
      <c r="I69" s="120"/>
      <c r="J69" s="121"/>
      <c r="K69" s="121"/>
      <c r="L69" s="121"/>
      <c r="M69" s="120"/>
      <c r="N69" s="121"/>
      <c r="O69" s="121"/>
      <c r="P69" s="121"/>
      <c r="Q69" s="121"/>
      <c r="R69" s="121"/>
      <c r="S69" s="121"/>
      <c r="T69" s="121"/>
      <c r="U69" s="120"/>
      <c r="V69" s="121"/>
      <c r="W69" s="121"/>
      <c r="X69" s="120"/>
      <c r="Y69" s="122"/>
      <c r="Z69" s="31"/>
      <c r="AA69" s="31"/>
    </row>
    <row r="70" spans="1:27" s="30" customFormat="1" ht="34.5" customHeight="1">
      <c r="A70" s="72"/>
      <c r="B70" s="68"/>
      <c r="C70" s="120"/>
      <c r="D70" s="120"/>
      <c r="E70" s="120"/>
      <c r="F70" s="120"/>
      <c r="G70" s="120"/>
      <c r="H70" s="120"/>
      <c r="I70" s="120"/>
      <c r="J70" s="121"/>
      <c r="K70" s="121"/>
      <c r="L70" s="121"/>
      <c r="M70" s="120"/>
      <c r="N70" s="121"/>
      <c r="O70" s="121"/>
      <c r="P70" s="121"/>
      <c r="Q70" s="121"/>
      <c r="R70" s="121"/>
      <c r="S70" s="121"/>
      <c r="T70" s="121"/>
      <c r="U70" s="120"/>
      <c r="V70" s="121"/>
      <c r="W70" s="121"/>
      <c r="X70" s="120"/>
      <c r="Y70" s="122"/>
      <c r="Z70" s="31"/>
      <c r="AA70" s="31"/>
    </row>
    <row r="71" spans="1:27" s="30" customFormat="1" ht="34.5" customHeight="1">
      <c r="A71" s="72"/>
      <c r="B71" s="68"/>
      <c r="C71" s="120"/>
      <c r="D71" s="120"/>
      <c r="E71" s="120"/>
      <c r="F71" s="120"/>
      <c r="G71" s="120"/>
      <c r="H71" s="120"/>
      <c r="I71" s="120"/>
      <c r="J71" s="121"/>
      <c r="K71" s="121"/>
      <c r="L71" s="121"/>
      <c r="M71" s="120"/>
      <c r="N71" s="121"/>
      <c r="O71" s="121"/>
      <c r="P71" s="121"/>
      <c r="Q71" s="121"/>
      <c r="R71" s="121"/>
      <c r="S71" s="121"/>
      <c r="T71" s="121"/>
      <c r="U71" s="120"/>
      <c r="V71" s="121"/>
      <c r="W71" s="121"/>
      <c r="X71" s="120"/>
      <c r="Y71" s="122"/>
      <c r="Z71" s="31"/>
      <c r="AA71" s="31"/>
    </row>
    <row r="72" spans="1:27" s="30" customFormat="1" ht="34.5" customHeight="1">
      <c r="A72" s="72"/>
      <c r="B72" s="68"/>
      <c r="C72" s="120"/>
      <c r="D72" s="120"/>
      <c r="E72" s="120"/>
      <c r="F72" s="120"/>
      <c r="G72" s="120"/>
      <c r="H72" s="120"/>
      <c r="I72" s="120"/>
      <c r="J72" s="121"/>
      <c r="K72" s="121"/>
      <c r="L72" s="121"/>
      <c r="M72" s="120"/>
      <c r="N72" s="121"/>
      <c r="O72" s="121"/>
      <c r="P72" s="121"/>
      <c r="Q72" s="121"/>
      <c r="R72" s="121"/>
      <c r="S72" s="121"/>
      <c r="T72" s="121"/>
      <c r="U72" s="120"/>
      <c r="V72" s="121"/>
      <c r="W72" s="121"/>
      <c r="X72" s="120"/>
      <c r="Y72" s="122"/>
      <c r="Z72" s="31"/>
      <c r="AA72" s="31"/>
    </row>
    <row r="73" spans="1:27" s="30" customFormat="1" ht="34.5" customHeight="1">
      <c r="A73" s="72"/>
      <c r="B73" s="68"/>
      <c r="C73" s="120"/>
      <c r="D73" s="120"/>
      <c r="E73" s="120"/>
      <c r="F73" s="120"/>
      <c r="G73" s="120"/>
      <c r="H73" s="120"/>
      <c r="I73" s="120"/>
      <c r="J73" s="121"/>
      <c r="K73" s="121"/>
      <c r="L73" s="121"/>
      <c r="M73" s="120"/>
      <c r="N73" s="121"/>
      <c r="O73" s="121"/>
      <c r="P73" s="121"/>
      <c r="Q73" s="121"/>
      <c r="R73" s="121"/>
      <c r="S73" s="121"/>
      <c r="T73" s="121"/>
      <c r="U73" s="120"/>
      <c r="V73" s="121"/>
      <c r="W73" s="121"/>
      <c r="X73" s="120"/>
      <c r="Y73" s="122"/>
      <c r="Z73" s="31"/>
      <c r="AA73" s="31"/>
    </row>
    <row r="74" spans="1:27" s="30" customFormat="1" ht="34.5" customHeight="1">
      <c r="A74" s="72"/>
      <c r="B74" s="68"/>
      <c r="C74" s="120"/>
      <c r="D74" s="120"/>
      <c r="E74" s="120"/>
      <c r="F74" s="120"/>
      <c r="G74" s="120"/>
      <c r="H74" s="120"/>
      <c r="I74" s="120"/>
      <c r="J74" s="121"/>
      <c r="K74" s="121"/>
      <c r="L74" s="121"/>
      <c r="M74" s="120"/>
      <c r="N74" s="121"/>
      <c r="O74" s="121"/>
      <c r="P74" s="121"/>
      <c r="Q74" s="121"/>
      <c r="R74" s="121"/>
      <c r="S74" s="121"/>
      <c r="T74" s="121"/>
      <c r="U74" s="120"/>
      <c r="V74" s="121"/>
      <c r="W74" s="121"/>
      <c r="X74" s="120"/>
      <c r="Y74" s="122"/>
      <c r="Z74" s="31"/>
      <c r="AA74" s="31"/>
    </row>
    <row r="75" spans="1:27" s="17" customFormat="1" ht="45" customHeight="1">
      <c r="A75" s="72"/>
      <c r="B75" s="123"/>
      <c r="C75" s="120"/>
      <c r="D75" s="120"/>
      <c r="E75" s="120"/>
      <c r="F75" s="120"/>
      <c r="G75" s="120"/>
      <c r="H75" s="119">
        <f>I75+M75+Q75+U75</f>
        <v>0</v>
      </c>
      <c r="I75" s="119">
        <f aca="true" t="shared" si="9" ref="I75:I81">J75+K75+L75</f>
        <v>0</v>
      </c>
      <c r="J75" s="124"/>
      <c r="K75" s="119"/>
      <c r="L75" s="119"/>
      <c r="M75" s="119">
        <f>N75+O75+P75</f>
        <v>0</v>
      </c>
      <c r="N75" s="124"/>
      <c r="O75" s="119"/>
      <c r="P75" s="119"/>
      <c r="Q75" s="119">
        <f>R75+S75+T75</f>
        <v>0</v>
      </c>
      <c r="R75" s="124"/>
      <c r="S75" s="119"/>
      <c r="T75" s="119"/>
      <c r="U75" s="119">
        <f>V75+W75+X75</f>
        <v>0</v>
      </c>
      <c r="V75" s="124"/>
      <c r="W75" s="119"/>
      <c r="X75" s="119"/>
      <c r="Y75" s="122"/>
      <c r="Z75" s="36"/>
      <c r="AA75" s="36"/>
    </row>
    <row r="76" spans="1:27" s="41" customFormat="1" ht="25.5" customHeight="1">
      <c r="A76" s="114"/>
      <c r="B76" s="90" t="s">
        <v>47</v>
      </c>
      <c r="C76" s="91"/>
      <c r="D76" s="125">
        <v>2</v>
      </c>
      <c r="E76" s="89"/>
      <c r="F76" s="114"/>
      <c r="G76" s="94"/>
      <c r="H76" s="118">
        <f>H59+H61+H63+H65+H67</f>
        <v>0</v>
      </c>
      <c r="I76" s="118">
        <f>J76+K76+L76</f>
        <v>0</v>
      </c>
      <c r="J76" s="126">
        <f>J59</f>
        <v>0</v>
      </c>
      <c r="K76" s="126">
        <f>K59</f>
        <v>0</v>
      </c>
      <c r="L76" s="126">
        <f>L59</f>
        <v>0</v>
      </c>
      <c r="M76" s="118">
        <f>M59+M61+M63+M65+M67</f>
        <v>0</v>
      </c>
      <c r="N76" s="118">
        <f aca="true" t="shared" si="10" ref="N76:U76">N59+N61+N63+N65+N67</f>
        <v>0</v>
      </c>
      <c r="O76" s="118">
        <f t="shared" si="10"/>
        <v>0</v>
      </c>
      <c r="P76" s="118">
        <f t="shared" si="10"/>
        <v>0</v>
      </c>
      <c r="Q76" s="118">
        <f t="shared" si="10"/>
        <v>0</v>
      </c>
      <c r="R76" s="118">
        <f t="shared" si="10"/>
        <v>0</v>
      </c>
      <c r="S76" s="118">
        <f t="shared" si="10"/>
        <v>0</v>
      </c>
      <c r="T76" s="118">
        <f t="shared" si="10"/>
        <v>0</v>
      </c>
      <c r="U76" s="118">
        <f t="shared" si="10"/>
        <v>0</v>
      </c>
      <c r="V76" s="126">
        <f>V59</f>
        <v>0</v>
      </c>
      <c r="W76" s="126">
        <f>W59</f>
        <v>0</v>
      </c>
      <c r="X76" s="126">
        <f>X59</f>
        <v>0</v>
      </c>
      <c r="Y76" s="126"/>
      <c r="Z76" s="40"/>
      <c r="AA76" s="40"/>
    </row>
    <row r="77" spans="1:25" s="43" customFormat="1" ht="23.25" customHeight="1">
      <c r="A77" s="722"/>
      <c r="B77" s="127" t="s">
        <v>48</v>
      </c>
      <c r="C77" s="128"/>
      <c r="D77" s="129">
        <f>D27+D54</f>
        <v>15.572</v>
      </c>
      <c r="E77" s="130">
        <f>E27+E54</f>
        <v>110.77600000000001</v>
      </c>
      <c r="F77" s="131" t="s">
        <v>59</v>
      </c>
      <c r="G77" s="132"/>
      <c r="H77" s="133">
        <f>I77+M77+Q77+U77</f>
        <v>0</v>
      </c>
      <c r="I77" s="133">
        <f>J77+K77+L77</f>
        <v>0</v>
      </c>
      <c r="J77" s="133">
        <f aca="true" t="shared" si="11" ref="J77:X77">J17+J27+J35+J54+J76</f>
        <v>0</v>
      </c>
      <c r="K77" s="133">
        <f t="shared" si="11"/>
        <v>0</v>
      </c>
      <c r="L77" s="133">
        <f t="shared" si="11"/>
        <v>0</v>
      </c>
      <c r="M77" s="133">
        <f t="shared" si="11"/>
        <v>0</v>
      </c>
      <c r="N77" s="133">
        <f t="shared" si="11"/>
        <v>0</v>
      </c>
      <c r="O77" s="133">
        <f t="shared" si="11"/>
        <v>0</v>
      </c>
      <c r="P77" s="133">
        <f t="shared" si="11"/>
        <v>0</v>
      </c>
      <c r="Q77" s="133">
        <f t="shared" si="11"/>
        <v>0</v>
      </c>
      <c r="R77" s="133">
        <f t="shared" si="11"/>
        <v>0</v>
      </c>
      <c r="S77" s="133">
        <f t="shared" si="11"/>
        <v>0</v>
      </c>
      <c r="T77" s="133">
        <f t="shared" si="11"/>
        <v>0</v>
      </c>
      <c r="U77" s="133">
        <f t="shared" si="11"/>
        <v>0</v>
      </c>
      <c r="V77" s="133">
        <f t="shared" si="11"/>
        <v>0</v>
      </c>
      <c r="W77" s="133">
        <f t="shared" si="11"/>
        <v>0</v>
      </c>
      <c r="X77" s="133">
        <f t="shared" si="11"/>
        <v>0</v>
      </c>
      <c r="Y77" s="134"/>
    </row>
    <row r="78" spans="1:27" s="17" customFormat="1" ht="22.5" customHeight="1">
      <c r="A78" s="722"/>
      <c r="B78" s="723" t="s">
        <v>49</v>
      </c>
      <c r="C78" s="724" t="s">
        <v>31</v>
      </c>
      <c r="D78" s="724"/>
      <c r="E78" s="724"/>
      <c r="F78" s="72" t="s">
        <v>59</v>
      </c>
      <c r="G78" s="111"/>
      <c r="H78" s="82">
        <f>I78+M78+Q78+U78</f>
        <v>1868</v>
      </c>
      <c r="I78" s="82">
        <f t="shared" si="9"/>
        <v>684</v>
      </c>
      <c r="J78" s="82">
        <v>352</v>
      </c>
      <c r="K78" s="82">
        <v>118</v>
      </c>
      <c r="L78" s="82">
        <v>214</v>
      </c>
      <c r="M78" s="82">
        <f>N78+O78+P78</f>
        <v>480</v>
      </c>
      <c r="N78" s="82">
        <v>210</v>
      </c>
      <c r="O78" s="82">
        <v>150</v>
      </c>
      <c r="P78" s="82">
        <v>120</v>
      </c>
      <c r="Q78" s="82">
        <f>R78+S78+T78</f>
        <v>302</v>
      </c>
      <c r="R78" s="82">
        <v>80</v>
      </c>
      <c r="S78" s="82">
        <v>115</v>
      </c>
      <c r="T78" s="82">
        <v>107</v>
      </c>
      <c r="U78" s="82">
        <f>V78+W78+X78</f>
        <v>402</v>
      </c>
      <c r="V78" s="82">
        <v>157</v>
      </c>
      <c r="W78" s="82">
        <v>135</v>
      </c>
      <c r="X78" s="82">
        <v>110</v>
      </c>
      <c r="Y78" s="83"/>
      <c r="Z78" s="36"/>
      <c r="AA78" s="36"/>
    </row>
    <row r="79" spans="1:27" s="17" customFormat="1" ht="22.5" customHeight="1">
      <c r="A79" s="722"/>
      <c r="B79" s="723"/>
      <c r="C79" s="724" t="s">
        <v>29</v>
      </c>
      <c r="D79" s="724"/>
      <c r="E79" s="724"/>
      <c r="F79" s="72" t="s">
        <v>59</v>
      </c>
      <c r="G79" s="111"/>
      <c r="H79" s="82">
        <f>I79+M79+Q79+U79</f>
        <v>29</v>
      </c>
      <c r="I79" s="82">
        <f t="shared" si="9"/>
        <v>6</v>
      </c>
      <c r="J79" s="82">
        <v>3</v>
      </c>
      <c r="K79" s="82">
        <v>2</v>
      </c>
      <c r="L79" s="82">
        <v>1</v>
      </c>
      <c r="M79" s="82">
        <f>N79+O79+P79</f>
        <v>15</v>
      </c>
      <c r="N79" s="82">
        <v>5</v>
      </c>
      <c r="O79" s="82">
        <v>5</v>
      </c>
      <c r="P79" s="82">
        <v>5</v>
      </c>
      <c r="Q79" s="82">
        <f>R79+S79+T79</f>
        <v>3</v>
      </c>
      <c r="R79" s="82">
        <v>1</v>
      </c>
      <c r="S79" s="82">
        <v>1</v>
      </c>
      <c r="T79" s="82">
        <v>1</v>
      </c>
      <c r="U79" s="82">
        <f>V79+W79+X79</f>
        <v>5</v>
      </c>
      <c r="V79" s="82">
        <v>1</v>
      </c>
      <c r="W79" s="82">
        <v>1</v>
      </c>
      <c r="X79" s="82">
        <v>3</v>
      </c>
      <c r="Y79" s="83"/>
      <c r="Z79" s="36"/>
      <c r="AA79" s="36"/>
    </row>
    <row r="80" spans="1:27" s="39" customFormat="1" ht="22.5" customHeight="1">
      <c r="A80" s="722"/>
      <c r="B80" s="723"/>
      <c r="C80" s="725" t="s">
        <v>7</v>
      </c>
      <c r="D80" s="725"/>
      <c r="E80" s="725"/>
      <c r="F80" s="136" t="s">
        <v>59</v>
      </c>
      <c r="G80" s="137"/>
      <c r="H80" s="116">
        <f>I80+M80+Q80+U80</f>
        <v>1897</v>
      </c>
      <c r="I80" s="116">
        <f t="shared" si="9"/>
        <v>690</v>
      </c>
      <c r="J80" s="116">
        <f>J78+J79</f>
        <v>355</v>
      </c>
      <c r="K80" s="116">
        <f>K78+K79</f>
        <v>120</v>
      </c>
      <c r="L80" s="116">
        <f>L78+L79</f>
        <v>215</v>
      </c>
      <c r="M80" s="116">
        <f>N80+O80+P80</f>
        <v>495</v>
      </c>
      <c r="N80" s="116">
        <f>N78+N79</f>
        <v>215</v>
      </c>
      <c r="O80" s="116">
        <f>O78+O79</f>
        <v>155</v>
      </c>
      <c r="P80" s="116">
        <f>P78+P79</f>
        <v>125</v>
      </c>
      <c r="Q80" s="116">
        <f>R80+S80+T80</f>
        <v>305</v>
      </c>
      <c r="R80" s="116">
        <f>R78+R79</f>
        <v>81</v>
      </c>
      <c r="S80" s="116">
        <f>S78+S79</f>
        <v>116</v>
      </c>
      <c r="T80" s="116">
        <f>T78+T79</f>
        <v>108</v>
      </c>
      <c r="U80" s="116">
        <f>V80+W80+X80</f>
        <v>407</v>
      </c>
      <c r="V80" s="116">
        <f>V78+V79</f>
        <v>158</v>
      </c>
      <c r="W80" s="116">
        <f>W78+W79</f>
        <v>136</v>
      </c>
      <c r="X80" s="116">
        <f>X78+X79</f>
        <v>113</v>
      </c>
      <c r="Y80" s="138"/>
      <c r="Z80" s="44"/>
      <c r="AA80" s="44"/>
    </row>
    <row r="81" spans="1:27" s="17" customFormat="1" ht="31.5" customHeight="1">
      <c r="A81" s="722"/>
      <c r="B81" s="139" t="s">
        <v>50</v>
      </c>
      <c r="C81" s="726"/>
      <c r="D81" s="726"/>
      <c r="E81" s="726"/>
      <c r="F81" s="140" t="s">
        <v>59</v>
      </c>
      <c r="G81" s="141"/>
      <c r="H81" s="82">
        <f>I81+M81+Q81+U81</f>
        <v>1897</v>
      </c>
      <c r="I81" s="82">
        <f t="shared" si="9"/>
        <v>690</v>
      </c>
      <c r="J81" s="82">
        <f>J77+J80</f>
        <v>355</v>
      </c>
      <c r="K81" s="82">
        <f>K77+K80</f>
        <v>120</v>
      </c>
      <c r="L81" s="82">
        <f>L77+L80</f>
        <v>215</v>
      </c>
      <c r="M81" s="82">
        <f>N81+O81+P81</f>
        <v>495</v>
      </c>
      <c r="N81" s="82">
        <f>N77+N80</f>
        <v>215</v>
      </c>
      <c r="O81" s="82">
        <f>O77+O80</f>
        <v>155</v>
      </c>
      <c r="P81" s="82">
        <f>P77+P80</f>
        <v>125</v>
      </c>
      <c r="Q81" s="82">
        <f>R81+S81+T81</f>
        <v>305</v>
      </c>
      <c r="R81" s="82">
        <f>R77+R80</f>
        <v>81</v>
      </c>
      <c r="S81" s="82">
        <f>S77+S80</f>
        <v>116</v>
      </c>
      <c r="T81" s="82">
        <f>T77+T80</f>
        <v>108</v>
      </c>
      <c r="U81" s="82">
        <f>V81+W81+X81</f>
        <v>407</v>
      </c>
      <c r="V81" s="82">
        <f>V77+V80</f>
        <v>158</v>
      </c>
      <c r="W81" s="82">
        <f>W77+W80</f>
        <v>136</v>
      </c>
      <c r="X81" s="82">
        <f>X77+X80</f>
        <v>113</v>
      </c>
      <c r="Y81" s="83"/>
      <c r="Z81" s="36"/>
      <c r="AA81" s="36"/>
    </row>
    <row r="82" spans="1:27" s="17" customFormat="1" ht="31.5" customHeight="1">
      <c r="A82" s="45"/>
      <c r="B82" s="46"/>
      <c r="C82" s="47"/>
      <c r="D82" s="47"/>
      <c r="E82" s="47"/>
      <c r="F82" s="48"/>
      <c r="G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36"/>
      <c r="AA82" s="36"/>
    </row>
    <row r="83" spans="1:27" s="17" customFormat="1" ht="12.75" customHeight="1">
      <c r="A83" s="45"/>
      <c r="B83" s="46"/>
      <c r="C83" s="47"/>
      <c r="D83" s="47"/>
      <c r="E83" s="47"/>
      <c r="F83" s="48"/>
      <c r="G83" s="49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36"/>
      <c r="AA83" s="36"/>
    </row>
    <row r="84" spans="1:27" s="17" customFormat="1" ht="31.5" customHeight="1">
      <c r="A84" s="52"/>
      <c r="B84" s="719" t="s">
        <v>85</v>
      </c>
      <c r="C84" s="719"/>
      <c r="D84" s="47"/>
      <c r="E84" s="47"/>
      <c r="F84" s="720" t="s">
        <v>88</v>
      </c>
      <c r="G84" s="720"/>
      <c r="H84" s="72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36"/>
      <c r="AA84" s="36"/>
    </row>
    <row r="85" spans="1:27" s="17" customFormat="1" ht="31.5" customHeight="1">
      <c r="A85" s="52"/>
      <c r="B85" s="719" t="s">
        <v>86</v>
      </c>
      <c r="C85" s="719"/>
      <c r="D85" s="47"/>
      <c r="E85" s="47"/>
      <c r="F85" s="720" t="s">
        <v>89</v>
      </c>
      <c r="G85" s="720"/>
      <c r="H85" s="72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36"/>
      <c r="AA85" s="36"/>
    </row>
    <row r="86" spans="1:27" s="17" customFormat="1" ht="31.5" customHeight="1">
      <c r="A86" s="52"/>
      <c r="B86" s="719" t="s">
        <v>87</v>
      </c>
      <c r="C86" s="719"/>
      <c r="D86" s="47"/>
      <c r="E86" s="47"/>
      <c r="F86" s="720" t="s">
        <v>90</v>
      </c>
      <c r="G86" s="720"/>
      <c r="H86" s="72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36"/>
      <c r="AA86" s="36"/>
    </row>
    <row r="87" spans="1:27" s="17" customFormat="1" ht="43.5" customHeight="1">
      <c r="A87" s="52"/>
      <c r="B87" s="719" t="s">
        <v>84</v>
      </c>
      <c r="C87" s="719"/>
      <c r="D87" s="47"/>
      <c r="E87" s="47"/>
      <c r="F87" s="720" t="s">
        <v>91</v>
      </c>
      <c r="G87" s="720"/>
      <c r="H87" s="72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36"/>
      <c r="AA87" s="36"/>
    </row>
    <row r="89" ht="15.75">
      <c r="H89" s="15"/>
    </row>
    <row r="98" spans="1:31" s="3" customFormat="1" ht="15.75">
      <c r="A98" s="1"/>
      <c r="B98" s="2"/>
      <c r="C98" s="4"/>
      <c r="D98" s="1"/>
      <c r="E98" s="1"/>
      <c r="F98" s="19"/>
      <c r="G98" s="5"/>
      <c r="J98" s="6"/>
      <c r="N98" s="6"/>
      <c r="R98" s="6"/>
      <c r="V98" s="6"/>
      <c r="Y98" s="9"/>
      <c r="Z98" s="10"/>
      <c r="AA98" s="10"/>
      <c r="AB98" s="1"/>
      <c r="AC98" s="1"/>
      <c r="AD98" s="1"/>
      <c r="AE98" s="1"/>
    </row>
    <row r="99" spans="1:31" s="3" customFormat="1" ht="15.75">
      <c r="A99" s="1"/>
      <c r="B99" s="2"/>
      <c r="C99" s="4"/>
      <c r="D99" s="1"/>
      <c r="E99" s="1"/>
      <c r="F99" s="19"/>
      <c r="G99" s="5"/>
      <c r="J99" s="6"/>
      <c r="N99" s="6"/>
      <c r="R99" s="6"/>
      <c r="V99" s="6"/>
      <c r="Y99" s="9"/>
      <c r="Z99" s="10"/>
      <c r="AA99" s="10"/>
      <c r="AB99" s="1"/>
      <c r="AC99" s="1"/>
      <c r="AD99" s="1"/>
      <c r="AE99" s="1"/>
    </row>
    <row r="100" spans="1:31" s="3" customFormat="1" ht="15.75">
      <c r="A100" s="1"/>
      <c r="B100" s="2"/>
      <c r="C100" s="4"/>
      <c r="D100" s="1"/>
      <c r="E100" s="1"/>
      <c r="F100" s="19"/>
      <c r="G100" s="5"/>
      <c r="J100" s="6"/>
      <c r="N100" s="6"/>
      <c r="R100" s="6"/>
      <c r="V100" s="6"/>
      <c r="Y100" s="9"/>
      <c r="Z100" s="10"/>
      <c r="AA100" s="10"/>
      <c r="AB100" s="1"/>
      <c r="AC100" s="1"/>
      <c r="AD100" s="1"/>
      <c r="AE100" s="1"/>
    </row>
  </sheetData>
  <sheetProtection/>
  <mergeCells count="274">
    <mergeCell ref="B1:C1"/>
    <mergeCell ref="Q1:Y1"/>
    <mergeCell ref="B2:C2"/>
    <mergeCell ref="Q2:Y2"/>
    <mergeCell ref="B3:C3"/>
    <mergeCell ref="Q3:Y3"/>
    <mergeCell ref="B4:C4"/>
    <mergeCell ref="Q4:Y4"/>
    <mergeCell ref="B5:C5"/>
    <mergeCell ref="Q5:Y5"/>
    <mergeCell ref="B7:Z7"/>
    <mergeCell ref="B8:Z8"/>
    <mergeCell ref="A13:A15"/>
    <mergeCell ref="B13:B15"/>
    <mergeCell ref="C13:C15"/>
    <mergeCell ref="D13:E13"/>
    <mergeCell ref="F13:F15"/>
    <mergeCell ref="G13:G15"/>
    <mergeCell ref="H13:H15"/>
    <mergeCell ref="I13:X13"/>
    <mergeCell ref="Y13:Y15"/>
    <mergeCell ref="D14:D15"/>
    <mergeCell ref="E14:E15"/>
    <mergeCell ref="I14:I15"/>
    <mergeCell ref="J14:L14"/>
    <mergeCell ref="M14:M15"/>
    <mergeCell ref="N14:P14"/>
    <mergeCell ref="Q14:Q15"/>
    <mergeCell ref="R14:T14"/>
    <mergeCell ref="U14:U15"/>
    <mergeCell ref="V14:X14"/>
    <mergeCell ref="B17:C17"/>
    <mergeCell ref="D17:E17"/>
    <mergeCell ref="A19:A20"/>
    <mergeCell ref="C19:C20"/>
    <mergeCell ref="D19:D20"/>
    <mergeCell ref="E19:E20"/>
    <mergeCell ref="F19:F20"/>
    <mergeCell ref="G19:G20"/>
    <mergeCell ref="H19:H20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  <mergeCell ref="A25:A26"/>
    <mergeCell ref="C25:C26"/>
    <mergeCell ref="D25:D26"/>
    <mergeCell ref="E25:E26"/>
    <mergeCell ref="F25:F26"/>
    <mergeCell ref="G25:G26"/>
    <mergeCell ref="A29:A31"/>
    <mergeCell ref="C29:C31"/>
    <mergeCell ref="F29:F31"/>
    <mergeCell ref="G29:G31"/>
    <mergeCell ref="H29:H31"/>
    <mergeCell ref="Q29:Q31"/>
    <mergeCell ref="R29:R31"/>
    <mergeCell ref="S29:S31"/>
    <mergeCell ref="T29:T31"/>
    <mergeCell ref="A37:A39"/>
    <mergeCell ref="C37:C39"/>
    <mergeCell ref="D37:D38"/>
    <mergeCell ref="E37:E38"/>
    <mergeCell ref="F37:F39"/>
    <mergeCell ref="G37:G39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A40:A42"/>
    <mergeCell ref="C40:C42"/>
    <mergeCell ref="D40:D42"/>
    <mergeCell ref="E40:E42"/>
    <mergeCell ref="F40:F42"/>
    <mergeCell ref="G40:G42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A45:A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V45:V47"/>
    <mergeCell ref="W45:W47"/>
    <mergeCell ref="X45:X47"/>
    <mergeCell ref="Y45:Y47"/>
    <mergeCell ref="A48:A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V48:V50"/>
    <mergeCell ref="W48:W50"/>
    <mergeCell ref="X48:X50"/>
    <mergeCell ref="M48:M50"/>
    <mergeCell ref="N48:N50"/>
    <mergeCell ref="O48:O50"/>
    <mergeCell ref="P48:P50"/>
    <mergeCell ref="Q48:Q50"/>
    <mergeCell ref="R48:R50"/>
    <mergeCell ref="Y48:Y50"/>
    <mergeCell ref="A51:A53"/>
    <mergeCell ref="C51:C53"/>
    <mergeCell ref="D51:D53"/>
    <mergeCell ref="E51:E53"/>
    <mergeCell ref="F51:F53"/>
    <mergeCell ref="G51:G53"/>
    <mergeCell ref="S48:S50"/>
    <mergeCell ref="T48:T50"/>
    <mergeCell ref="U48:U50"/>
    <mergeCell ref="A55:A57"/>
    <mergeCell ref="B55:B57"/>
    <mergeCell ref="C55:C57"/>
    <mergeCell ref="D55:E55"/>
    <mergeCell ref="F55:F57"/>
    <mergeCell ref="G55:G57"/>
    <mergeCell ref="H55:H57"/>
    <mergeCell ref="I55:X55"/>
    <mergeCell ref="Y55:Y57"/>
    <mergeCell ref="D56:D57"/>
    <mergeCell ref="E56:E57"/>
    <mergeCell ref="I56:I57"/>
    <mergeCell ref="J56:L56"/>
    <mergeCell ref="M56:M57"/>
    <mergeCell ref="N56:P56"/>
    <mergeCell ref="Q56:Q57"/>
    <mergeCell ref="R56:T56"/>
    <mergeCell ref="U56:U57"/>
    <mergeCell ref="V56:X56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A61:A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Y61:Y62"/>
    <mergeCell ref="A77:A81"/>
    <mergeCell ref="B78:B80"/>
    <mergeCell ref="C78:E78"/>
    <mergeCell ref="C79:E79"/>
    <mergeCell ref="C80:E80"/>
    <mergeCell ref="C81:E81"/>
    <mergeCell ref="S61:S62"/>
    <mergeCell ref="T61:T62"/>
    <mergeCell ref="U61:U62"/>
    <mergeCell ref="B87:C87"/>
    <mergeCell ref="F87:H87"/>
    <mergeCell ref="B84:C84"/>
    <mergeCell ref="F84:H84"/>
    <mergeCell ref="B85:C85"/>
    <mergeCell ref="F85:H85"/>
    <mergeCell ref="B86:C86"/>
    <mergeCell ref="F86:H86"/>
  </mergeCells>
  <printOptions/>
  <pageMargins left="0.35433070866141736" right="0.2362204724409449" top="0.4724409448818898" bottom="0.4330708661417323" header="0.31496062992125984" footer="0.31496062992125984"/>
  <pageSetup horizontalDpi="600" verticalDpi="600" orientation="portrait" paperSize="9" scale="54" r:id="rId1"/>
  <rowBreaks count="1" manualBreakCount="1">
    <brk id="54" max="24" man="1"/>
  </rowBreaks>
  <colBreaks count="1" manualBreakCount="1">
    <brk id="8" max="9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L84"/>
  <sheetViews>
    <sheetView tabSelected="1" zoomScale="80" zoomScaleNormal="80" zoomScaleSheetLayoutView="20" workbookViewId="0" topLeftCell="A7">
      <selection activeCell="A65" sqref="A65:AF65"/>
    </sheetView>
  </sheetViews>
  <sheetFormatPr defaultColWidth="9.00390625" defaultRowHeight="35.25" customHeight="1"/>
  <cols>
    <col min="1" max="1" width="7.25390625" style="1" customWidth="1"/>
    <col min="2" max="2" width="66.625" style="2" customWidth="1"/>
    <col min="3" max="3" width="23.375" style="4" customWidth="1"/>
    <col min="4" max="4" width="13.125" style="1" hidden="1" customWidth="1"/>
    <col min="5" max="5" width="14.75390625" style="1" hidden="1" customWidth="1"/>
    <col min="6" max="6" width="12.125" style="19" hidden="1" customWidth="1"/>
    <col min="7" max="8" width="14.875" style="5" hidden="1" customWidth="1"/>
    <col min="9" max="9" width="10.75390625" style="5" customWidth="1"/>
    <col min="10" max="10" width="14.875" style="5" hidden="1" customWidth="1"/>
    <col min="11" max="11" width="7.875" style="5" customWidth="1"/>
    <col min="12" max="12" width="8.625" style="5" customWidth="1"/>
    <col min="13" max="13" width="8.75390625" style="5" customWidth="1"/>
    <col min="14" max="14" width="8.875" style="5" customWidth="1"/>
    <col min="15" max="15" width="16.00390625" style="3" hidden="1" customWidth="1"/>
    <col min="16" max="16" width="12.25390625" style="543" hidden="1" customWidth="1"/>
    <col min="17" max="17" width="12.25390625" style="6" hidden="1" customWidth="1"/>
    <col min="18" max="19" width="12.25390625" style="3" hidden="1" customWidth="1"/>
    <col min="20" max="20" width="12.25390625" style="543" hidden="1" customWidth="1"/>
    <col min="21" max="21" width="12.25390625" style="6" hidden="1" customWidth="1"/>
    <col min="22" max="23" width="12.25390625" style="3" hidden="1" customWidth="1"/>
    <col min="24" max="24" width="12.25390625" style="543" hidden="1" customWidth="1"/>
    <col min="25" max="25" width="12.25390625" style="6" hidden="1" customWidth="1"/>
    <col min="26" max="27" width="12.25390625" style="3" hidden="1" customWidth="1"/>
    <col min="28" max="28" width="12.25390625" style="543" hidden="1" customWidth="1"/>
    <col min="29" max="29" width="12.25390625" style="6" hidden="1" customWidth="1"/>
    <col min="30" max="31" width="12.25390625" style="3" hidden="1" customWidth="1"/>
    <col min="32" max="32" width="11.125" style="9" customWidth="1"/>
    <col min="33" max="33" width="11.00390625" style="10" customWidth="1"/>
    <col min="34" max="34" width="9.00390625" style="10" customWidth="1"/>
    <col min="35" max="37" width="9.00390625" style="1" customWidth="1"/>
    <col min="38" max="38" width="10.125" style="1" customWidth="1"/>
    <col min="39" max="16384" width="9.125" style="1" customWidth="1"/>
  </cols>
  <sheetData>
    <row r="1" spans="2:33" ht="22.5" hidden="1">
      <c r="B1" s="826" t="s">
        <v>93</v>
      </c>
      <c r="C1" s="826"/>
      <c r="D1" s="428"/>
      <c r="E1" s="429"/>
      <c r="F1" s="429"/>
      <c r="G1" s="427"/>
      <c r="H1" s="427"/>
      <c r="I1" s="826" t="s">
        <v>98</v>
      </c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6"/>
      <c r="Y1" s="826"/>
      <c r="Z1" s="826"/>
      <c r="AA1" s="826"/>
      <c r="AB1" s="826"/>
      <c r="AC1" s="826"/>
      <c r="AD1" s="826"/>
      <c r="AE1" s="826"/>
      <c r="AF1" s="826"/>
      <c r="AG1" s="58"/>
    </row>
    <row r="2" spans="2:33" ht="22.5" customHeight="1" hidden="1">
      <c r="B2" s="1087" t="s">
        <v>253</v>
      </c>
      <c r="C2" s="1087"/>
      <c r="D2" s="694"/>
      <c r="E2" s="694"/>
      <c r="F2" s="694"/>
      <c r="G2" s="694"/>
      <c r="H2" s="694"/>
      <c r="I2" s="1087" t="s">
        <v>252</v>
      </c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58"/>
    </row>
    <row r="3" spans="2:33" ht="22.5" hidden="1">
      <c r="B3" s="1087"/>
      <c r="C3" s="1087"/>
      <c r="D3" s="428"/>
      <c r="E3" s="429"/>
      <c r="F3" s="429"/>
      <c r="G3" s="427"/>
      <c r="H3" s="427"/>
      <c r="I3" s="826" t="s">
        <v>251</v>
      </c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58"/>
    </row>
    <row r="4" spans="2:33" ht="22.5" hidden="1">
      <c r="B4" s="427"/>
      <c r="C4" s="427"/>
      <c r="D4" s="428"/>
      <c r="E4" s="429"/>
      <c r="F4" s="429"/>
      <c r="G4" s="427"/>
      <c r="H4" s="427"/>
      <c r="I4" s="826" t="s">
        <v>95</v>
      </c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58"/>
    </row>
    <row r="5" spans="2:33" ht="26.25" customHeight="1" hidden="1">
      <c r="B5" s="826" t="s">
        <v>96</v>
      </c>
      <c r="C5" s="826"/>
      <c r="D5" s="428"/>
      <c r="E5" s="429"/>
      <c r="F5" s="429"/>
      <c r="G5" s="427"/>
      <c r="H5" s="427"/>
      <c r="I5" s="826" t="s">
        <v>100</v>
      </c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  <c r="AF5" s="826"/>
      <c r="AG5" s="58"/>
    </row>
    <row r="6" spans="2:33" ht="22.5" hidden="1">
      <c r="B6" s="826" t="s">
        <v>189</v>
      </c>
      <c r="C6" s="826"/>
      <c r="D6" s="428"/>
      <c r="E6" s="429"/>
      <c r="F6" s="429"/>
      <c r="G6" s="427"/>
      <c r="H6" s="427"/>
      <c r="I6" s="826" t="s">
        <v>189</v>
      </c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58"/>
    </row>
    <row r="7" spans="2:33" ht="9" customHeight="1">
      <c r="B7" s="53"/>
      <c r="C7" s="53"/>
      <c r="D7" s="53"/>
      <c r="F7" s="1"/>
      <c r="G7" s="19"/>
      <c r="H7" s="19"/>
      <c r="I7" s="19"/>
      <c r="J7" s="19"/>
      <c r="K7" s="19"/>
      <c r="L7" s="19"/>
      <c r="M7" s="19"/>
      <c r="N7" s="19"/>
      <c r="O7" s="5"/>
      <c r="Q7" s="3"/>
      <c r="R7" s="6"/>
      <c r="U7" s="3"/>
      <c r="V7" s="6"/>
      <c r="Y7" s="3"/>
      <c r="Z7" s="6"/>
      <c r="AC7" s="3"/>
      <c r="AD7" s="6"/>
      <c r="AF7" s="3"/>
      <c r="AG7" s="9"/>
    </row>
    <row r="8" spans="1:33" ht="35.25" customHeight="1">
      <c r="A8" s="1072" t="s">
        <v>224</v>
      </c>
      <c r="B8" s="1072"/>
      <c r="C8" s="1072"/>
      <c r="D8" s="1072"/>
      <c r="E8" s="1072"/>
      <c r="F8" s="1072"/>
      <c r="G8" s="1072"/>
      <c r="H8" s="1072"/>
      <c r="I8" s="1072"/>
      <c r="J8" s="1072"/>
      <c r="K8" s="1072"/>
      <c r="L8" s="1072"/>
      <c r="M8" s="1072"/>
      <c r="N8" s="1072"/>
      <c r="O8" s="1072"/>
      <c r="P8" s="1072"/>
      <c r="Q8" s="1072"/>
      <c r="R8" s="1072"/>
      <c r="S8" s="1072"/>
      <c r="T8" s="1072"/>
      <c r="U8" s="1072"/>
      <c r="V8" s="1072"/>
      <c r="W8" s="1072"/>
      <c r="X8" s="1072"/>
      <c r="Y8" s="1072"/>
      <c r="Z8" s="1072"/>
      <c r="AA8" s="1072"/>
      <c r="AB8" s="1072"/>
      <c r="AC8" s="1072"/>
      <c r="AD8" s="1072"/>
      <c r="AE8" s="1072"/>
      <c r="AF8" s="1072"/>
      <c r="AG8" s="70"/>
    </row>
    <row r="9" spans="1:33" ht="35.25" customHeight="1">
      <c r="A9" s="1072" t="s">
        <v>283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2"/>
      <c r="L9" s="1072"/>
      <c r="M9" s="1072"/>
      <c r="N9" s="1072"/>
      <c r="O9" s="1072"/>
      <c r="P9" s="1072"/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1072"/>
      <c r="AC9" s="1072"/>
      <c r="AD9" s="1072"/>
      <c r="AE9" s="1072"/>
      <c r="AF9" s="1072"/>
      <c r="AG9" s="70"/>
    </row>
    <row r="10" spans="2:33" ht="34.5" customHeight="1" hidden="1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ht="18.75" customHeight="1" hidden="1">
      <c r="A11" s="410"/>
      <c r="B11" s="416" t="s">
        <v>101</v>
      </c>
      <c r="C11" s="417">
        <v>1200</v>
      </c>
      <c r="D11" s="418" t="s">
        <v>59</v>
      </c>
      <c r="E11" s="418"/>
      <c r="F11" s="419"/>
      <c r="G11" s="420"/>
      <c r="H11" s="420"/>
      <c r="I11" s="420"/>
      <c r="J11" s="420"/>
      <c r="K11" s="420"/>
      <c r="L11" s="420"/>
      <c r="M11" s="420"/>
      <c r="N11" s="420"/>
      <c r="O11" s="421"/>
      <c r="P11" s="544"/>
      <c r="Q11" s="422"/>
      <c r="R11" s="423"/>
      <c r="S11" s="422"/>
      <c r="T11" s="544"/>
      <c r="U11" s="422"/>
      <c r="V11" s="423"/>
      <c r="W11" s="422"/>
      <c r="X11" s="544"/>
      <c r="Y11" s="422"/>
      <c r="Z11" s="423"/>
      <c r="AA11" s="422"/>
      <c r="AB11" s="544"/>
      <c r="AC11" s="422"/>
      <c r="AD11" s="423"/>
      <c r="AE11" s="422"/>
      <c r="AF11" s="422"/>
      <c r="AG11" s="56"/>
    </row>
    <row r="12" spans="1:33" ht="18.75" customHeight="1" hidden="1">
      <c r="A12" s="410"/>
      <c r="B12" s="416" t="s">
        <v>102</v>
      </c>
      <c r="C12" s="417">
        <v>2280</v>
      </c>
      <c r="D12" s="418" t="s">
        <v>59</v>
      </c>
      <c r="E12" s="418"/>
      <c r="F12" s="419"/>
      <c r="G12" s="420"/>
      <c r="H12" s="420"/>
      <c r="I12" s="420"/>
      <c r="J12" s="420"/>
      <c r="K12" s="420"/>
      <c r="L12" s="420"/>
      <c r="M12" s="420"/>
      <c r="N12" s="420"/>
      <c r="O12" s="421"/>
      <c r="P12" s="544"/>
      <c r="Q12" s="422"/>
      <c r="R12" s="423"/>
      <c r="S12" s="422"/>
      <c r="T12" s="544"/>
      <c r="U12" s="422"/>
      <c r="V12" s="423"/>
      <c r="W12" s="422"/>
      <c r="X12" s="544"/>
      <c r="Y12" s="422"/>
      <c r="Z12" s="423"/>
      <c r="AA12" s="422"/>
      <c r="AB12" s="544"/>
      <c r="AC12" s="422"/>
      <c r="AD12" s="423"/>
      <c r="AE12" s="422"/>
      <c r="AF12" s="422"/>
      <c r="AG12" s="56"/>
    </row>
    <row r="13" spans="2:34" s="59" customFormat="1" ht="21" thickBot="1">
      <c r="B13" s="1077"/>
      <c r="C13" s="1077"/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  <c r="N13" s="1077"/>
      <c r="O13" s="1077"/>
      <c r="P13" s="1077"/>
      <c r="Q13" s="1077"/>
      <c r="R13" s="1077"/>
      <c r="S13" s="1077"/>
      <c r="T13" s="61"/>
      <c r="U13" s="62"/>
      <c r="V13" s="61"/>
      <c r="W13" s="61"/>
      <c r="X13" s="61"/>
      <c r="Y13" s="62"/>
      <c r="Z13" s="61"/>
      <c r="AA13" s="61"/>
      <c r="AB13" s="61"/>
      <c r="AC13" s="62"/>
      <c r="AD13" s="61"/>
      <c r="AE13" s="61"/>
      <c r="AF13" s="58"/>
      <c r="AG13" s="538"/>
      <c r="AH13" s="538"/>
    </row>
    <row r="14" spans="1:33" s="523" customFormat="1" ht="16.5" customHeight="1" thickBot="1">
      <c r="A14" s="829" t="s">
        <v>0</v>
      </c>
      <c r="B14" s="1005" t="s">
        <v>1</v>
      </c>
      <c r="C14" s="1005" t="s">
        <v>58</v>
      </c>
      <c r="D14" s="1066" t="s">
        <v>3</v>
      </c>
      <c r="E14" s="1067"/>
      <c r="F14" s="1010" t="s">
        <v>24</v>
      </c>
      <c r="G14" s="829" t="s">
        <v>25</v>
      </c>
      <c r="H14" s="829" t="s">
        <v>216</v>
      </c>
      <c r="I14" s="860" t="s">
        <v>231</v>
      </c>
      <c r="J14" s="860" t="s">
        <v>237</v>
      </c>
      <c r="K14" s="1024" t="s">
        <v>232</v>
      </c>
      <c r="L14" s="1025"/>
      <c r="M14" s="1025"/>
      <c r="N14" s="1026"/>
      <c r="O14" s="860" t="s">
        <v>26</v>
      </c>
      <c r="P14" s="1063"/>
      <c r="Q14" s="1064"/>
      <c r="R14" s="1064"/>
      <c r="S14" s="1064"/>
      <c r="T14" s="1064"/>
      <c r="U14" s="1064"/>
      <c r="V14" s="1064"/>
      <c r="W14" s="1064"/>
      <c r="X14" s="1064"/>
      <c r="Y14" s="1064"/>
      <c r="Z14" s="1064"/>
      <c r="AA14" s="1064"/>
      <c r="AB14" s="1064"/>
      <c r="AC14" s="1064"/>
      <c r="AD14" s="1064"/>
      <c r="AE14" s="1065"/>
      <c r="AF14" s="829" t="s">
        <v>23</v>
      </c>
      <c r="AG14" s="522"/>
    </row>
    <row r="15" spans="1:33" s="10" customFormat="1" ht="15.75">
      <c r="A15" s="830"/>
      <c r="B15" s="1007"/>
      <c r="C15" s="1007"/>
      <c r="D15" s="845" t="s">
        <v>4</v>
      </c>
      <c r="E15" s="1005" t="s">
        <v>5</v>
      </c>
      <c r="F15" s="1011"/>
      <c r="G15" s="830"/>
      <c r="H15" s="830"/>
      <c r="I15" s="827"/>
      <c r="J15" s="827"/>
      <c r="K15" s="827" t="s">
        <v>233</v>
      </c>
      <c r="L15" s="827" t="s">
        <v>234</v>
      </c>
      <c r="M15" s="827" t="s">
        <v>235</v>
      </c>
      <c r="N15" s="827" t="s">
        <v>236</v>
      </c>
      <c r="O15" s="827"/>
      <c r="P15" s="827" t="s">
        <v>6</v>
      </c>
      <c r="Q15" s="845" t="s">
        <v>8</v>
      </c>
      <c r="R15" s="845"/>
      <c r="S15" s="845"/>
      <c r="T15" s="827" t="s">
        <v>21</v>
      </c>
      <c r="U15" s="845" t="s">
        <v>8</v>
      </c>
      <c r="V15" s="845"/>
      <c r="W15" s="845"/>
      <c r="X15" s="827" t="s">
        <v>22</v>
      </c>
      <c r="Y15" s="845" t="s">
        <v>8</v>
      </c>
      <c r="Z15" s="845"/>
      <c r="AA15" s="845"/>
      <c r="AB15" s="827" t="s">
        <v>191</v>
      </c>
      <c r="AC15" s="845" t="s">
        <v>8</v>
      </c>
      <c r="AD15" s="845"/>
      <c r="AE15" s="858"/>
      <c r="AF15" s="830"/>
      <c r="AG15" s="11"/>
    </row>
    <row r="16" spans="1:33" s="10" customFormat="1" ht="16.5" thickBot="1">
      <c r="A16" s="831"/>
      <c r="B16" s="1006"/>
      <c r="C16" s="1006"/>
      <c r="D16" s="1004"/>
      <c r="E16" s="1006"/>
      <c r="F16" s="1012"/>
      <c r="G16" s="831"/>
      <c r="H16" s="831"/>
      <c r="I16" s="828"/>
      <c r="J16" s="828"/>
      <c r="K16" s="828"/>
      <c r="L16" s="828"/>
      <c r="M16" s="828"/>
      <c r="N16" s="828"/>
      <c r="O16" s="828"/>
      <c r="P16" s="828"/>
      <c r="Q16" s="237" t="s">
        <v>9</v>
      </c>
      <c r="R16" s="238" t="s">
        <v>10</v>
      </c>
      <c r="S16" s="239" t="s">
        <v>11</v>
      </c>
      <c r="T16" s="828"/>
      <c r="U16" s="237" t="s">
        <v>12</v>
      </c>
      <c r="V16" s="238" t="s">
        <v>13</v>
      </c>
      <c r="W16" s="239" t="s">
        <v>14</v>
      </c>
      <c r="X16" s="828"/>
      <c r="Y16" s="237" t="s">
        <v>15</v>
      </c>
      <c r="Z16" s="238" t="s">
        <v>16</v>
      </c>
      <c r="AA16" s="239" t="s">
        <v>17</v>
      </c>
      <c r="AB16" s="828"/>
      <c r="AC16" s="237" t="s">
        <v>18</v>
      </c>
      <c r="AD16" s="238" t="s">
        <v>19</v>
      </c>
      <c r="AE16" s="240" t="s">
        <v>20</v>
      </c>
      <c r="AF16" s="831"/>
      <c r="AG16" s="11"/>
    </row>
    <row r="17" spans="1:38" s="548" customFormat="1" ht="23.25" customHeight="1">
      <c r="A17" s="549">
        <v>1</v>
      </c>
      <c r="B17" s="546">
        <v>2</v>
      </c>
      <c r="C17" s="546">
        <v>3</v>
      </c>
      <c r="D17" s="546">
        <v>4</v>
      </c>
      <c r="E17" s="546">
        <v>5</v>
      </c>
      <c r="F17" s="547">
        <v>6</v>
      </c>
      <c r="G17" s="545">
        <v>7</v>
      </c>
      <c r="H17" s="545"/>
      <c r="I17" s="661"/>
      <c r="J17" s="661"/>
      <c r="K17" s="661"/>
      <c r="L17" s="661"/>
      <c r="M17" s="661"/>
      <c r="N17" s="661"/>
      <c r="O17" s="545" t="s">
        <v>144</v>
      </c>
      <c r="P17" s="545">
        <v>9</v>
      </c>
      <c r="Q17" s="545">
        <v>10</v>
      </c>
      <c r="R17" s="545">
        <v>11</v>
      </c>
      <c r="S17" s="545">
        <v>12</v>
      </c>
      <c r="T17" s="545">
        <v>13</v>
      </c>
      <c r="U17" s="545">
        <v>14</v>
      </c>
      <c r="V17" s="545">
        <v>15</v>
      </c>
      <c r="W17" s="545">
        <v>16</v>
      </c>
      <c r="X17" s="545">
        <v>17</v>
      </c>
      <c r="Y17" s="545">
        <v>18</v>
      </c>
      <c r="Z17" s="545">
        <v>19</v>
      </c>
      <c r="AA17" s="545">
        <v>20</v>
      </c>
      <c r="AB17" s="545">
        <v>21</v>
      </c>
      <c r="AC17" s="545">
        <v>22</v>
      </c>
      <c r="AD17" s="545">
        <v>23</v>
      </c>
      <c r="AE17" s="545">
        <v>24</v>
      </c>
      <c r="AF17" s="550"/>
      <c r="AG17" s="26"/>
      <c r="AL17" s="548" t="s">
        <v>27</v>
      </c>
    </row>
    <row r="18" spans="1:34" s="29" customFormat="1" ht="18.75">
      <c r="A18" s="551">
        <v>1</v>
      </c>
      <c r="B18" s="242" t="s">
        <v>217</v>
      </c>
      <c r="C18" s="243"/>
      <c r="D18" s="244"/>
      <c r="E18" s="244"/>
      <c r="F18" s="241"/>
      <c r="G18" s="245"/>
      <c r="H18" s="245"/>
      <c r="I18" s="662"/>
      <c r="J18" s="662"/>
      <c r="K18" s="662"/>
      <c r="L18" s="662"/>
      <c r="M18" s="662"/>
      <c r="N18" s="662"/>
      <c r="O18" s="246"/>
      <c r="P18" s="246"/>
      <c r="Q18" s="247"/>
      <c r="R18" s="246"/>
      <c r="S18" s="246"/>
      <c r="T18" s="246"/>
      <c r="U18" s="247"/>
      <c r="V18" s="246"/>
      <c r="W18" s="246"/>
      <c r="X18" s="246"/>
      <c r="Y18" s="247"/>
      <c r="Z18" s="246"/>
      <c r="AA18" s="246"/>
      <c r="AB18" s="246"/>
      <c r="AC18" s="247"/>
      <c r="AD18" s="246"/>
      <c r="AE18" s="246"/>
      <c r="AF18" s="552"/>
      <c r="AG18" s="28"/>
      <c r="AH18" s="28"/>
    </row>
    <row r="19" spans="1:34" s="29" customFormat="1" ht="29.25" customHeight="1" hidden="1">
      <c r="A19" s="1073" t="s">
        <v>112</v>
      </c>
      <c r="B19" s="250" t="s">
        <v>126</v>
      </c>
      <c r="C19" s="869" t="s">
        <v>230</v>
      </c>
      <c r="D19" s="630"/>
      <c r="E19" s="634"/>
      <c r="F19" s="599"/>
      <c r="G19" s="602"/>
      <c r="H19" s="602"/>
      <c r="I19" s="663"/>
      <c r="J19" s="663"/>
      <c r="K19" s="663"/>
      <c r="L19" s="663"/>
      <c r="M19" s="663"/>
      <c r="N19" s="663"/>
      <c r="O19" s="1013">
        <f>P19+T19+X19+AB19</f>
        <v>55.2</v>
      </c>
      <c r="P19" s="541">
        <f>S19+R19+Q19</f>
        <v>0</v>
      </c>
      <c r="Q19" s="536">
        <f>Q23</f>
        <v>0</v>
      </c>
      <c r="R19" s="536">
        <f>R23</f>
        <v>0</v>
      </c>
      <c r="S19" s="536">
        <f>S23+S24</f>
        <v>0</v>
      </c>
      <c r="T19" s="541">
        <f>W19+V19+U19</f>
        <v>0</v>
      </c>
      <c r="U19" s="536">
        <f>U23</f>
        <v>0</v>
      </c>
      <c r="V19" s="536">
        <f>V23</f>
        <v>0</v>
      </c>
      <c r="W19" s="536">
        <f>W23+W24</f>
        <v>0</v>
      </c>
      <c r="X19" s="541">
        <f>AA19+Z19+Y19</f>
        <v>48.2</v>
      </c>
      <c r="Y19" s="536">
        <f>Y23</f>
        <v>0</v>
      </c>
      <c r="Z19" s="536">
        <f>Z23</f>
        <v>0</v>
      </c>
      <c r="AA19" s="605">
        <f>AA23+AA24</f>
        <v>48.2</v>
      </c>
      <c r="AB19" s="541">
        <f>AE19+AD19+AC19</f>
        <v>7</v>
      </c>
      <c r="AC19" s="536">
        <f>AC23</f>
        <v>7</v>
      </c>
      <c r="AD19" s="536">
        <f>AD23</f>
        <v>0</v>
      </c>
      <c r="AE19" s="536">
        <f>AE23+AE24</f>
        <v>0</v>
      </c>
      <c r="AF19" s="600"/>
      <c r="AG19" s="28"/>
      <c r="AH19" s="28"/>
    </row>
    <row r="20" spans="1:34" s="29" customFormat="1" ht="72" hidden="1">
      <c r="A20" s="1074"/>
      <c r="B20" s="252" t="s">
        <v>225</v>
      </c>
      <c r="C20" s="993"/>
      <c r="D20" s="635">
        <v>0.39</v>
      </c>
      <c r="E20" s="636">
        <v>4.3</v>
      </c>
      <c r="F20" s="599"/>
      <c r="G20" s="602"/>
      <c r="H20" s="617">
        <v>2.7</v>
      </c>
      <c r="I20" s="664">
        <f>ROUND(H20*E20,0)*0</f>
        <v>0</v>
      </c>
      <c r="J20" s="664"/>
      <c r="K20" s="664">
        <f>ROUND(I20*F20,0)</f>
        <v>0</v>
      </c>
      <c r="L20" s="664">
        <f aca="true" t="shared" si="0" ref="L20:N23">ROUND(K20*G20,0)</f>
        <v>0</v>
      </c>
      <c r="M20" s="664">
        <f t="shared" si="0"/>
        <v>0</v>
      </c>
      <c r="N20" s="664">
        <f t="shared" si="0"/>
        <v>0</v>
      </c>
      <c r="O20" s="1076"/>
      <c r="P20" s="541"/>
      <c r="Q20" s="536"/>
      <c r="R20" s="536"/>
      <c r="S20" s="536"/>
      <c r="T20" s="541"/>
      <c r="U20" s="536"/>
      <c r="V20" s="536"/>
      <c r="W20" s="536"/>
      <c r="X20" s="541"/>
      <c r="Y20" s="536"/>
      <c r="Z20" s="536"/>
      <c r="AA20" s="605"/>
      <c r="AB20" s="541"/>
      <c r="AC20" s="536"/>
      <c r="AD20" s="536"/>
      <c r="AE20" s="536"/>
      <c r="AF20" s="633"/>
      <c r="AG20" s="28"/>
      <c r="AH20" s="28"/>
    </row>
    <row r="21" spans="1:34" s="29" customFormat="1" ht="54" hidden="1">
      <c r="A21" s="1074"/>
      <c r="B21" s="304" t="s">
        <v>226</v>
      </c>
      <c r="C21" s="993"/>
      <c r="D21" s="635">
        <v>0.39</v>
      </c>
      <c r="E21" s="636">
        <v>1.37</v>
      </c>
      <c r="F21" s="599"/>
      <c r="G21" s="602"/>
      <c r="H21" s="617">
        <v>27.7</v>
      </c>
      <c r="I21" s="664">
        <f>ROUND(H21*E21,0)*0</f>
        <v>0</v>
      </c>
      <c r="J21" s="664"/>
      <c r="K21" s="664">
        <f>ROUND(I21*F21,0)</f>
        <v>0</v>
      </c>
      <c r="L21" s="664">
        <f t="shared" si="0"/>
        <v>0</v>
      </c>
      <c r="M21" s="664">
        <f t="shared" si="0"/>
        <v>0</v>
      </c>
      <c r="N21" s="664">
        <f t="shared" si="0"/>
        <v>0</v>
      </c>
      <c r="O21" s="1076"/>
      <c r="P21" s="541"/>
      <c r="Q21" s="536"/>
      <c r="R21" s="536"/>
      <c r="S21" s="536"/>
      <c r="T21" s="541"/>
      <c r="U21" s="536"/>
      <c r="V21" s="536"/>
      <c r="W21" s="536"/>
      <c r="X21" s="541"/>
      <c r="Y21" s="536"/>
      <c r="Z21" s="536"/>
      <c r="AA21" s="605"/>
      <c r="AB21" s="541"/>
      <c r="AC21" s="536"/>
      <c r="AD21" s="536"/>
      <c r="AE21" s="536"/>
      <c r="AF21" s="633"/>
      <c r="AG21" s="28"/>
      <c r="AH21" s="28"/>
    </row>
    <row r="22" spans="1:34" s="29" customFormat="1" ht="20.25" hidden="1">
      <c r="A22" s="1074"/>
      <c r="B22" s="304" t="s">
        <v>227</v>
      </c>
      <c r="C22" s="993"/>
      <c r="D22" s="638" t="s">
        <v>228</v>
      </c>
      <c r="E22" s="636">
        <f>0.39*3</f>
        <v>1.17</v>
      </c>
      <c r="F22" s="599"/>
      <c r="G22" s="602"/>
      <c r="H22" s="617"/>
      <c r="I22" s="664">
        <f>ROUND(H22*E22,0)</f>
        <v>0</v>
      </c>
      <c r="J22" s="664"/>
      <c r="K22" s="664">
        <f>ROUND(I22*F22,0)</f>
        <v>0</v>
      </c>
      <c r="L22" s="664">
        <f t="shared" si="0"/>
        <v>0</v>
      </c>
      <c r="M22" s="664">
        <f t="shared" si="0"/>
        <v>0</v>
      </c>
      <c r="N22" s="664">
        <f t="shared" si="0"/>
        <v>0</v>
      </c>
      <c r="O22" s="1076"/>
      <c r="P22" s="541"/>
      <c r="Q22" s="536"/>
      <c r="R22" s="536"/>
      <c r="S22" s="536"/>
      <c r="T22" s="541"/>
      <c r="U22" s="536"/>
      <c r="V22" s="536"/>
      <c r="W22" s="536"/>
      <c r="X22" s="541"/>
      <c r="Y22" s="536"/>
      <c r="Z22" s="536"/>
      <c r="AA22" s="605"/>
      <c r="AB22" s="541"/>
      <c r="AC22" s="536"/>
      <c r="AD22" s="536"/>
      <c r="AE22" s="536"/>
      <c r="AF22" s="633"/>
      <c r="AG22" s="28"/>
      <c r="AH22" s="28"/>
    </row>
    <row r="23" spans="1:34" s="32" customFormat="1" ht="20.25" hidden="1">
      <c r="A23" s="1075"/>
      <c r="B23" s="252"/>
      <c r="C23" s="870"/>
      <c r="D23" s="514"/>
      <c r="E23" s="637"/>
      <c r="F23" s="599"/>
      <c r="G23" s="602"/>
      <c r="H23" s="617"/>
      <c r="I23" s="664">
        <f>ROUND(H23*E23,0)</f>
        <v>0</v>
      </c>
      <c r="J23" s="664"/>
      <c r="K23" s="664">
        <f>ROUND(I23*F23,0)</f>
        <v>0</v>
      </c>
      <c r="L23" s="664">
        <f t="shared" si="0"/>
        <v>0</v>
      </c>
      <c r="M23" s="664">
        <f t="shared" si="0"/>
        <v>0</v>
      </c>
      <c r="N23" s="664">
        <f t="shared" si="0"/>
        <v>0</v>
      </c>
      <c r="O23" s="1014"/>
      <c r="P23" s="542">
        <f>Q23+R23+S23</f>
        <v>0</v>
      </c>
      <c r="Q23" s="537"/>
      <c r="R23" s="537"/>
      <c r="S23" s="537"/>
      <c r="T23" s="542">
        <f>U23+V23+W23</f>
        <v>0</v>
      </c>
      <c r="U23" s="537"/>
      <c r="V23" s="537"/>
      <c r="W23" s="537"/>
      <c r="X23" s="542">
        <f>Y23+Z23+AA23</f>
        <v>48.2</v>
      </c>
      <c r="Y23" s="537"/>
      <c r="Z23" s="537"/>
      <c r="AA23" s="606">
        <v>48.2</v>
      </c>
      <c r="AB23" s="542">
        <f>AC23+AD23+AE23</f>
        <v>7</v>
      </c>
      <c r="AC23" s="537">
        <v>7</v>
      </c>
      <c r="AD23" s="537"/>
      <c r="AE23" s="537"/>
      <c r="AF23" s="601"/>
      <c r="AG23" s="33"/>
      <c r="AH23" s="33"/>
    </row>
    <row r="24" spans="1:34" s="29" customFormat="1" ht="20.25" customHeight="1">
      <c r="A24" s="1057" t="s">
        <v>113</v>
      </c>
      <c r="B24" s="250" t="s">
        <v>109</v>
      </c>
      <c r="C24" s="631"/>
      <c r="D24" s="631"/>
      <c r="E24" s="631"/>
      <c r="F24" s="996" t="s">
        <v>59</v>
      </c>
      <c r="G24" s="990" t="s">
        <v>128</v>
      </c>
      <c r="H24" s="253"/>
      <c r="I24" s="665"/>
      <c r="J24" s="665"/>
      <c r="K24" s="665"/>
      <c r="L24" s="665"/>
      <c r="M24" s="665"/>
      <c r="N24" s="665"/>
      <c r="O24" s="883">
        <f>P24+T24+X24+AB24</f>
        <v>53</v>
      </c>
      <c r="P24" s="541">
        <f>S26+R26+R25+S25+Q25+Q26</f>
        <v>0</v>
      </c>
      <c r="Q24" s="536">
        <f>Q25+Q26</f>
        <v>0</v>
      </c>
      <c r="R24" s="536">
        <f>R25+R26</f>
        <v>0</v>
      </c>
      <c r="S24" s="536">
        <f>S25+S26</f>
        <v>0</v>
      </c>
      <c r="T24" s="541">
        <f>W26+V26+V25+W25+U25+U26</f>
        <v>0</v>
      </c>
      <c r="U24" s="536">
        <f>U25+U26</f>
        <v>0</v>
      </c>
      <c r="V24" s="536">
        <f>V25+V26</f>
        <v>0</v>
      </c>
      <c r="W24" s="536">
        <f>W25+W26</f>
        <v>0</v>
      </c>
      <c r="X24" s="541">
        <f>AA26+Z26+Z25+AA25+Y25+Y26</f>
        <v>53</v>
      </c>
      <c r="Y24" s="536">
        <f>Y25+Y26</f>
        <v>45</v>
      </c>
      <c r="Z24" s="536">
        <f>Z25+Z26</f>
        <v>8</v>
      </c>
      <c r="AA24" s="536">
        <f>AA25+AA26</f>
        <v>0</v>
      </c>
      <c r="AB24" s="1083">
        <f>AE26+AD26+AD25+AE25+AC25+AC26</f>
        <v>0</v>
      </c>
      <c r="AC24" s="536">
        <f>AC25+AC26</f>
        <v>0</v>
      </c>
      <c r="AD24" s="536">
        <f>AD25+AD26</f>
        <v>0</v>
      </c>
      <c r="AE24" s="536">
        <f>AE25+AE26</f>
        <v>0</v>
      </c>
      <c r="AF24" s="1060" t="s">
        <v>32</v>
      </c>
      <c r="AG24" s="28"/>
      <c r="AH24" s="28"/>
    </row>
    <row r="25" spans="1:34" s="32" customFormat="1" ht="82.5" customHeight="1">
      <c r="A25" s="1058"/>
      <c r="B25" s="252" t="s">
        <v>218</v>
      </c>
      <c r="C25" s="869" t="s">
        <v>219</v>
      </c>
      <c r="D25" s="1070">
        <v>9.747</v>
      </c>
      <c r="E25" s="615">
        <v>68.229</v>
      </c>
      <c r="F25" s="997"/>
      <c r="G25" s="991"/>
      <c r="H25" s="253">
        <v>22.2</v>
      </c>
      <c r="I25" s="665">
        <f>ROUND(H25*D25,0)</f>
        <v>216</v>
      </c>
      <c r="J25" s="665">
        <f>K25+L25+M25+N25</f>
        <v>216</v>
      </c>
      <c r="K25" s="665"/>
      <c r="L25" s="665">
        <v>108</v>
      </c>
      <c r="M25" s="665">
        <v>108</v>
      </c>
      <c r="N25" s="665"/>
      <c r="O25" s="884"/>
      <c r="P25" s="542">
        <f>Q25+R25+S25</f>
        <v>0</v>
      </c>
      <c r="Q25" s="537"/>
      <c r="R25" s="537"/>
      <c r="S25" s="537"/>
      <c r="T25" s="542">
        <f>U25+V25+W25</f>
        <v>0</v>
      </c>
      <c r="U25" s="537"/>
      <c r="V25" s="537"/>
      <c r="W25" s="537"/>
      <c r="X25" s="542">
        <f>Y25+Z25+AA25</f>
        <v>53</v>
      </c>
      <c r="Y25" s="537">
        <v>45</v>
      </c>
      <c r="Z25" s="537">
        <v>8</v>
      </c>
      <c r="AA25" s="537"/>
      <c r="AB25" s="1084"/>
      <c r="AC25" s="537"/>
      <c r="AD25" s="537"/>
      <c r="AE25" s="537"/>
      <c r="AF25" s="1061"/>
      <c r="AG25" s="33"/>
      <c r="AH25" s="33"/>
    </row>
    <row r="26" spans="1:34" s="32" customFormat="1" ht="20.25" customHeight="1" hidden="1">
      <c r="A26" s="1059"/>
      <c r="B26" s="252" t="s">
        <v>171</v>
      </c>
      <c r="C26" s="870"/>
      <c r="D26" s="1071"/>
      <c r="E26" s="507">
        <v>2</v>
      </c>
      <c r="F26" s="998"/>
      <c r="G26" s="992"/>
      <c r="H26" s="632">
        <f>30.2*1.12</f>
        <v>33.824000000000005</v>
      </c>
      <c r="I26" s="666">
        <f>ROUND(H26*E26,0)*0</f>
        <v>0</v>
      </c>
      <c r="J26" s="666"/>
      <c r="K26" s="666"/>
      <c r="L26" s="666"/>
      <c r="M26" s="666"/>
      <c r="N26" s="666"/>
      <c r="O26" s="885"/>
      <c r="P26" s="542">
        <f>Q26+R26+S26</f>
        <v>0</v>
      </c>
      <c r="Q26" s="537"/>
      <c r="R26" s="537"/>
      <c r="S26" s="537"/>
      <c r="T26" s="542">
        <f>U26+V26+W26</f>
        <v>0</v>
      </c>
      <c r="U26" s="537"/>
      <c r="V26" s="537"/>
      <c r="W26" s="537"/>
      <c r="X26" s="542">
        <f>Y26+Z26+AA26</f>
        <v>0</v>
      </c>
      <c r="Y26" s="537"/>
      <c r="Z26" s="537"/>
      <c r="AA26" s="537"/>
      <c r="AB26" s="1085"/>
      <c r="AC26" s="537"/>
      <c r="AD26" s="537"/>
      <c r="AE26" s="537"/>
      <c r="AF26" s="1062"/>
      <c r="AG26" s="33"/>
      <c r="AH26" s="33"/>
    </row>
    <row r="27" spans="1:34" s="29" customFormat="1" ht="20.25" hidden="1">
      <c r="A27" s="1041" t="s">
        <v>117</v>
      </c>
      <c r="B27" s="250" t="s">
        <v>118</v>
      </c>
      <c r="C27" s="864" t="s">
        <v>222</v>
      </c>
      <c r="D27" s="639"/>
      <c r="E27" s="630"/>
      <c r="F27" s="996" t="s">
        <v>59</v>
      </c>
      <c r="G27" s="853" t="s">
        <v>116</v>
      </c>
      <c r="H27" s="611"/>
      <c r="I27" s="663"/>
      <c r="J27" s="663"/>
      <c r="K27" s="663"/>
      <c r="L27" s="663"/>
      <c r="M27" s="663"/>
      <c r="N27" s="663"/>
      <c r="O27" s="883">
        <f>P27+T27+X27</f>
        <v>201</v>
      </c>
      <c r="P27" s="542">
        <f>S31+R31+R28+S28+Q28+Q31</f>
        <v>0</v>
      </c>
      <c r="Q27" s="536">
        <f>Q28+Q31</f>
        <v>0</v>
      </c>
      <c r="R27" s="536">
        <f>R28+R31</f>
        <v>0</v>
      </c>
      <c r="S27" s="536">
        <f>S28+S31</f>
        <v>0</v>
      </c>
      <c r="T27" s="542">
        <f>W31+V31+V28+W28+U28+U31</f>
        <v>201</v>
      </c>
      <c r="U27" s="536">
        <f>U28+U31</f>
        <v>0</v>
      </c>
      <c r="V27" s="536">
        <f>V28+V31</f>
        <v>60</v>
      </c>
      <c r="W27" s="536">
        <f>W28+W31</f>
        <v>141</v>
      </c>
      <c r="X27" s="542">
        <f>AA31+Z31+Z28+AA28+Y28+Y31</f>
        <v>0</v>
      </c>
      <c r="Y27" s="536">
        <f>Y28+Y31</f>
        <v>0</v>
      </c>
      <c r="Z27" s="536">
        <f>Z28+Z31</f>
        <v>0</v>
      </c>
      <c r="AA27" s="536">
        <f>AA28+AA31</f>
        <v>0</v>
      </c>
      <c r="AB27" s="542">
        <f>AE31+AD31+AD28+AE28+AC28+AC31</f>
        <v>0</v>
      </c>
      <c r="AC27" s="536">
        <f>AC28+AC31</f>
        <v>0</v>
      </c>
      <c r="AD27" s="536">
        <f>AD28+AD31</f>
        <v>0</v>
      </c>
      <c r="AE27" s="536">
        <f>AE28+AE31</f>
        <v>0</v>
      </c>
      <c r="AF27" s="1046" t="s">
        <v>197</v>
      </c>
      <c r="AG27" s="28"/>
      <c r="AH27" s="28"/>
    </row>
    <row r="28" spans="1:34" s="29" customFormat="1" ht="37.5" customHeight="1" hidden="1">
      <c r="A28" s="1041"/>
      <c r="B28" s="252" t="s">
        <v>218</v>
      </c>
      <c r="C28" s="864"/>
      <c r="D28" s="640">
        <v>9.141</v>
      </c>
      <c r="E28" s="507">
        <v>71.848</v>
      </c>
      <c r="F28" s="997"/>
      <c r="G28" s="853"/>
      <c r="H28" s="253">
        <v>22.2</v>
      </c>
      <c r="I28" s="665">
        <f>ROUND(H28*D28,0)*0</f>
        <v>0</v>
      </c>
      <c r="J28" s="665"/>
      <c r="K28" s="665"/>
      <c r="L28" s="665"/>
      <c r="M28" s="665"/>
      <c r="N28" s="665"/>
      <c r="O28" s="884"/>
      <c r="P28" s="542">
        <f>Q28+R28+S28</f>
        <v>0</v>
      </c>
      <c r="Q28" s="536"/>
      <c r="R28" s="536"/>
      <c r="S28" s="536"/>
      <c r="T28" s="542">
        <f>U28+V28+W28</f>
        <v>141</v>
      </c>
      <c r="U28" s="536"/>
      <c r="V28" s="536"/>
      <c r="W28" s="536">
        <v>141</v>
      </c>
      <c r="X28" s="542">
        <f>Y28+Z28+AA28</f>
        <v>0</v>
      </c>
      <c r="Y28" s="536"/>
      <c r="Z28" s="536"/>
      <c r="AA28" s="536"/>
      <c r="AB28" s="542">
        <f>AC28+AD28+AE28</f>
        <v>0</v>
      </c>
      <c r="AC28" s="536"/>
      <c r="AD28" s="536"/>
      <c r="AE28" s="536"/>
      <c r="AF28" s="1047"/>
      <c r="AG28" s="28"/>
      <c r="AH28" s="28"/>
    </row>
    <row r="29" spans="1:34" s="29" customFormat="1" ht="20.25" hidden="1">
      <c r="A29" s="1041"/>
      <c r="B29" s="252" t="s">
        <v>171</v>
      </c>
      <c r="C29" s="864"/>
      <c r="D29" s="513"/>
      <c r="E29" s="513">
        <v>9.78</v>
      </c>
      <c r="F29" s="997"/>
      <c r="G29" s="853"/>
      <c r="H29" s="632">
        <f>30.2*1.12</f>
        <v>33.824000000000005</v>
      </c>
      <c r="I29" s="666">
        <f>ROUND(H29*E29,0)*0-50*0</f>
        <v>0</v>
      </c>
      <c r="J29" s="666"/>
      <c r="K29" s="666"/>
      <c r="L29" s="666"/>
      <c r="M29" s="666"/>
      <c r="N29" s="666"/>
      <c r="O29" s="884"/>
      <c r="P29" s="542"/>
      <c r="Q29" s="536"/>
      <c r="R29" s="536"/>
      <c r="S29" s="536"/>
      <c r="T29" s="542"/>
      <c r="U29" s="536"/>
      <c r="V29" s="536"/>
      <c r="W29" s="536"/>
      <c r="X29" s="542"/>
      <c r="Y29" s="536"/>
      <c r="Z29" s="536"/>
      <c r="AA29" s="536"/>
      <c r="AB29" s="542"/>
      <c r="AC29" s="536"/>
      <c r="AD29" s="536"/>
      <c r="AE29" s="536"/>
      <c r="AF29" s="1047"/>
      <c r="AG29" s="647">
        <v>-50</v>
      </c>
      <c r="AH29" s="28"/>
    </row>
    <row r="30" spans="1:34" s="29" customFormat="1" ht="20.25" hidden="1">
      <c r="A30" s="1041"/>
      <c r="B30" s="252" t="s">
        <v>223</v>
      </c>
      <c r="C30" s="864"/>
      <c r="D30" s="513"/>
      <c r="E30" s="513">
        <v>195</v>
      </c>
      <c r="F30" s="997"/>
      <c r="G30" s="853"/>
      <c r="H30" s="253">
        <v>179.5</v>
      </c>
      <c r="I30" s="665">
        <f>ROUND(E30*H30/1000*1.2+1,0)*0</f>
        <v>0</v>
      </c>
      <c r="J30" s="665"/>
      <c r="K30" s="665"/>
      <c r="L30" s="665"/>
      <c r="M30" s="665"/>
      <c r="N30" s="665"/>
      <c r="O30" s="884"/>
      <c r="P30" s="542"/>
      <c r="Q30" s="536"/>
      <c r="R30" s="536"/>
      <c r="S30" s="536"/>
      <c r="T30" s="542"/>
      <c r="U30" s="536"/>
      <c r="V30" s="536"/>
      <c r="W30" s="536"/>
      <c r="X30" s="542"/>
      <c r="Y30" s="536"/>
      <c r="Z30" s="536"/>
      <c r="AA30" s="536"/>
      <c r="AB30" s="542"/>
      <c r="AC30" s="536"/>
      <c r="AD30" s="536"/>
      <c r="AE30" s="536"/>
      <c r="AF30" s="1047"/>
      <c r="AG30" s="28"/>
      <c r="AH30" s="28"/>
    </row>
    <row r="31" spans="1:34" s="32" customFormat="1" ht="20.25" hidden="1">
      <c r="A31" s="1041"/>
      <c r="B31" s="252"/>
      <c r="C31" s="864"/>
      <c r="D31" s="514"/>
      <c r="E31" s="513"/>
      <c r="F31" s="998"/>
      <c r="G31" s="853"/>
      <c r="H31" s="612"/>
      <c r="I31" s="666"/>
      <c r="J31" s="666"/>
      <c r="K31" s="666"/>
      <c r="L31" s="666"/>
      <c r="M31" s="666"/>
      <c r="N31" s="666"/>
      <c r="O31" s="885"/>
      <c r="P31" s="542">
        <f>Q31+R31+S31</f>
        <v>0</v>
      </c>
      <c r="Q31" s="537"/>
      <c r="R31" s="537"/>
      <c r="S31" s="537"/>
      <c r="T31" s="542">
        <f>U31+V31+W31</f>
        <v>60</v>
      </c>
      <c r="U31" s="537"/>
      <c r="V31" s="537">
        <v>60</v>
      </c>
      <c r="W31" s="537"/>
      <c r="X31" s="542">
        <f>Y31+Z31+AA31</f>
        <v>0</v>
      </c>
      <c r="Y31" s="537"/>
      <c r="Z31" s="537"/>
      <c r="AA31" s="537"/>
      <c r="AB31" s="542">
        <f>AC31+AD31+AE31</f>
        <v>0</v>
      </c>
      <c r="AC31" s="537"/>
      <c r="AD31" s="537"/>
      <c r="AE31" s="537"/>
      <c r="AF31" s="1048"/>
      <c r="AG31" s="33"/>
      <c r="AH31" s="33"/>
    </row>
    <row r="32" spans="1:34" s="32" customFormat="1" ht="20.25" hidden="1">
      <c r="A32" s="553"/>
      <c r="B32" s="252"/>
      <c r="C32" s="618"/>
      <c r="D32" s="514"/>
      <c r="E32" s="513"/>
      <c r="F32" s="624"/>
      <c r="G32" s="253"/>
      <c r="H32" s="612"/>
      <c r="I32" s="666"/>
      <c r="J32" s="666"/>
      <c r="K32" s="666"/>
      <c r="L32" s="666"/>
      <c r="M32" s="666"/>
      <c r="N32" s="666"/>
      <c r="O32" s="623"/>
      <c r="P32" s="542"/>
      <c r="Q32" s="537"/>
      <c r="R32" s="537"/>
      <c r="S32" s="537"/>
      <c r="T32" s="542"/>
      <c r="U32" s="537"/>
      <c r="V32" s="537"/>
      <c r="W32" s="537"/>
      <c r="X32" s="542"/>
      <c r="Y32" s="537"/>
      <c r="Z32" s="537"/>
      <c r="AA32" s="537"/>
      <c r="AB32" s="542"/>
      <c r="AC32" s="537"/>
      <c r="AD32" s="537"/>
      <c r="AE32" s="537"/>
      <c r="AF32" s="628"/>
      <c r="AG32" s="33"/>
      <c r="AH32" s="33"/>
    </row>
    <row r="33" spans="1:34" s="32" customFormat="1" ht="20.25" hidden="1">
      <c r="A33" s="553"/>
      <c r="B33" s="252"/>
      <c r="C33" s="618"/>
      <c r="D33" s="514"/>
      <c r="E33" s="513"/>
      <c r="F33" s="624"/>
      <c r="G33" s="253"/>
      <c r="H33" s="612"/>
      <c r="I33" s="666"/>
      <c r="J33" s="666"/>
      <c r="K33" s="666"/>
      <c r="L33" s="666"/>
      <c r="M33" s="666"/>
      <c r="N33" s="666"/>
      <c r="O33" s="623"/>
      <c r="P33" s="542"/>
      <c r="Q33" s="537"/>
      <c r="R33" s="537"/>
      <c r="S33" s="537"/>
      <c r="T33" s="542"/>
      <c r="U33" s="537"/>
      <c r="V33" s="537"/>
      <c r="W33" s="537"/>
      <c r="X33" s="542"/>
      <c r="Y33" s="537"/>
      <c r="Z33" s="537"/>
      <c r="AA33" s="537"/>
      <c r="AB33" s="542"/>
      <c r="AC33" s="537"/>
      <c r="AD33" s="537"/>
      <c r="AE33" s="537"/>
      <c r="AF33" s="628"/>
      <c r="AG33" s="33"/>
      <c r="AH33" s="33"/>
    </row>
    <row r="34" spans="1:34" s="32" customFormat="1" ht="20.25" hidden="1">
      <c r="A34" s="553"/>
      <c r="B34" s="252"/>
      <c r="C34" s="618"/>
      <c r="D34" s="514"/>
      <c r="E34" s="513"/>
      <c r="F34" s="624"/>
      <c r="G34" s="253"/>
      <c r="H34" s="612"/>
      <c r="I34" s="666"/>
      <c r="J34" s="666"/>
      <c r="K34" s="666"/>
      <c r="L34" s="666"/>
      <c r="M34" s="666"/>
      <c r="N34" s="666"/>
      <c r="O34" s="623"/>
      <c r="P34" s="542"/>
      <c r="Q34" s="537"/>
      <c r="R34" s="537"/>
      <c r="S34" s="537"/>
      <c r="T34" s="542"/>
      <c r="U34" s="537"/>
      <c r="V34" s="537"/>
      <c r="W34" s="537"/>
      <c r="X34" s="542"/>
      <c r="Y34" s="537"/>
      <c r="Z34" s="537"/>
      <c r="AA34" s="537"/>
      <c r="AB34" s="542"/>
      <c r="AC34" s="537"/>
      <c r="AD34" s="537"/>
      <c r="AE34" s="537"/>
      <c r="AF34" s="628"/>
      <c r="AG34" s="33"/>
      <c r="AH34" s="33"/>
    </row>
    <row r="35" spans="1:34" s="32" customFormat="1" ht="20.25" hidden="1">
      <c r="A35" s="553"/>
      <c r="B35" s="252"/>
      <c r="C35" s="618"/>
      <c r="D35" s="514"/>
      <c r="E35" s="513"/>
      <c r="F35" s="624"/>
      <c r="G35" s="253"/>
      <c r="H35" s="612"/>
      <c r="I35" s="666"/>
      <c r="J35" s="666"/>
      <c r="K35" s="666"/>
      <c r="L35" s="666"/>
      <c r="M35" s="666"/>
      <c r="N35" s="666"/>
      <c r="O35" s="623"/>
      <c r="P35" s="542"/>
      <c r="Q35" s="537"/>
      <c r="R35" s="537"/>
      <c r="S35" s="537"/>
      <c r="T35" s="542"/>
      <c r="U35" s="537"/>
      <c r="V35" s="537"/>
      <c r="W35" s="537"/>
      <c r="X35" s="542"/>
      <c r="Y35" s="537"/>
      <c r="Z35" s="537"/>
      <c r="AA35" s="537"/>
      <c r="AB35" s="542"/>
      <c r="AC35" s="537"/>
      <c r="AD35" s="537"/>
      <c r="AE35" s="537"/>
      <c r="AF35" s="628"/>
      <c r="AG35" s="33"/>
      <c r="AH35" s="33"/>
    </row>
    <row r="36" spans="1:34" s="32" customFormat="1" ht="20.25" hidden="1">
      <c r="A36" s="553"/>
      <c r="B36" s="252"/>
      <c r="C36" s="618"/>
      <c r="D36" s="514"/>
      <c r="E36" s="513"/>
      <c r="F36" s="624"/>
      <c r="G36" s="253"/>
      <c r="H36" s="612"/>
      <c r="I36" s="666"/>
      <c r="J36" s="666"/>
      <c r="K36" s="666"/>
      <c r="L36" s="666"/>
      <c r="M36" s="666"/>
      <c r="N36" s="666"/>
      <c r="O36" s="623"/>
      <c r="P36" s="542"/>
      <c r="Q36" s="537"/>
      <c r="R36" s="537"/>
      <c r="S36" s="537"/>
      <c r="T36" s="542"/>
      <c r="U36" s="537"/>
      <c r="V36" s="537"/>
      <c r="W36" s="537"/>
      <c r="X36" s="542"/>
      <c r="Y36" s="537"/>
      <c r="Z36" s="537"/>
      <c r="AA36" s="537"/>
      <c r="AB36" s="542"/>
      <c r="AC36" s="537"/>
      <c r="AD36" s="537"/>
      <c r="AE36" s="537"/>
      <c r="AF36" s="628"/>
      <c r="AG36" s="33"/>
      <c r="AH36" s="33"/>
    </row>
    <row r="37" spans="1:34" s="32" customFormat="1" ht="20.25" hidden="1">
      <c r="A37" s="553"/>
      <c r="B37" s="252"/>
      <c r="C37" s="618"/>
      <c r="D37" s="514"/>
      <c r="E37" s="513"/>
      <c r="F37" s="624"/>
      <c r="G37" s="253"/>
      <c r="H37" s="612"/>
      <c r="I37" s="666"/>
      <c r="J37" s="666"/>
      <c r="K37" s="666"/>
      <c r="L37" s="666"/>
      <c r="M37" s="666"/>
      <c r="N37" s="666"/>
      <c r="O37" s="623"/>
      <c r="P37" s="542"/>
      <c r="Q37" s="537"/>
      <c r="R37" s="537"/>
      <c r="S37" s="537"/>
      <c r="T37" s="542"/>
      <c r="U37" s="537"/>
      <c r="V37" s="537"/>
      <c r="W37" s="537"/>
      <c r="X37" s="542"/>
      <c r="Y37" s="537"/>
      <c r="Z37" s="537"/>
      <c r="AA37" s="537"/>
      <c r="AB37" s="542"/>
      <c r="AC37" s="537"/>
      <c r="AD37" s="537"/>
      <c r="AE37" s="537"/>
      <c r="AF37" s="628"/>
      <c r="AG37" s="33"/>
      <c r="AH37" s="33"/>
    </row>
    <row r="38" spans="1:34" s="35" customFormat="1" ht="26.25" customHeight="1">
      <c r="A38" s="554"/>
      <c r="B38" s="257" t="s">
        <v>37</v>
      </c>
      <c r="C38" s="258"/>
      <c r="D38" s="259">
        <f>D25+D28+D19</f>
        <v>18.887999999999998</v>
      </c>
      <c r="E38" s="259">
        <f>E25+E28+E19</f>
        <v>140.077</v>
      </c>
      <c r="F38" s="260"/>
      <c r="G38" s="261"/>
      <c r="H38" s="261"/>
      <c r="I38" s="667">
        <f>SUM(I19:I37)</f>
        <v>216</v>
      </c>
      <c r="J38" s="667">
        <f>K38+L38+M38+N38</f>
        <v>216</v>
      </c>
      <c r="K38" s="667">
        <f>SUM(K19:K37)</f>
        <v>0</v>
      </c>
      <c r="L38" s="667">
        <f>SUM(L19:L37)</f>
        <v>108</v>
      </c>
      <c r="M38" s="667">
        <f>SUM(M19:M37)</f>
        <v>108</v>
      </c>
      <c r="N38" s="667">
        <f>SUM(N19:N37)</f>
        <v>0</v>
      </c>
      <c r="O38" s="350">
        <f>SUM(O19:O31)</f>
        <v>309.2</v>
      </c>
      <c r="P38" s="350">
        <f>P27+P24+P19</f>
        <v>0</v>
      </c>
      <c r="Q38" s="350">
        <f aca="true" t="shared" si="1" ref="Q38:AE38">Q27+Q24+Q19</f>
        <v>0</v>
      </c>
      <c r="R38" s="350">
        <f t="shared" si="1"/>
        <v>0</v>
      </c>
      <c r="S38" s="350">
        <f t="shared" si="1"/>
        <v>0</v>
      </c>
      <c r="T38" s="350">
        <f>T27+T24+T19</f>
        <v>201</v>
      </c>
      <c r="U38" s="350">
        <f t="shared" si="1"/>
        <v>0</v>
      </c>
      <c r="V38" s="350">
        <f t="shared" si="1"/>
        <v>60</v>
      </c>
      <c r="W38" s="350">
        <f t="shared" si="1"/>
        <v>141</v>
      </c>
      <c r="X38" s="350">
        <f>X27+X24+X19</f>
        <v>101.2</v>
      </c>
      <c r="Y38" s="350">
        <f t="shared" si="1"/>
        <v>45</v>
      </c>
      <c r="Z38" s="350">
        <f t="shared" si="1"/>
        <v>8</v>
      </c>
      <c r="AA38" s="604">
        <f t="shared" si="1"/>
        <v>48.2</v>
      </c>
      <c r="AB38" s="350">
        <f>AB27+AB24+AB19</f>
        <v>7</v>
      </c>
      <c r="AC38" s="350">
        <f t="shared" si="1"/>
        <v>7</v>
      </c>
      <c r="AD38" s="350">
        <f t="shared" si="1"/>
        <v>0</v>
      </c>
      <c r="AE38" s="350">
        <f t="shared" si="1"/>
        <v>0</v>
      </c>
      <c r="AF38" s="555"/>
      <c r="AG38" s="34"/>
      <c r="AH38" s="34"/>
    </row>
    <row r="39" spans="1:34" s="160" customFormat="1" ht="20.25" hidden="1">
      <c r="A39" s="556">
        <v>2</v>
      </c>
      <c r="B39" s="264" t="s">
        <v>120</v>
      </c>
      <c r="C39" s="265"/>
      <c r="D39" s="266"/>
      <c r="E39" s="266"/>
      <c r="F39" s="267"/>
      <c r="G39" s="268"/>
      <c r="H39" s="268"/>
      <c r="I39" s="668"/>
      <c r="J39" s="668"/>
      <c r="K39" s="668"/>
      <c r="L39" s="668"/>
      <c r="M39" s="668"/>
      <c r="N39" s="668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557"/>
      <c r="AG39" s="159"/>
      <c r="AH39" s="159"/>
    </row>
    <row r="40" spans="1:34" s="35" customFormat="1" ht="19.5" hidden="1">
      <c r="A40" s="1053" t="s">
        <v>33</v>
      </c>
      <c r="B40" s="250" t="s">
        <v>193</v>
      </c>
      <c r="C40" s="869" t="s">
        <v>221</v>
      </c>
      <c r="D40" s="1055">
        <v>3.38</v>
      </c>
      <c r="E40" s="1055">
        <v>30.172</v>
      </c>
      <c r="F40" s="871" t="s">
        <v>59</v>
      </c>
      <c r="G40" s="873" t="s">
        <v>77</v>
      </c>
      <c r="H40" s="609"/>
      <c r="I40" s="669"/>
      <c r="J40" s="669"/>
      <c r="K40" s="669"/>
      <c r="L40" s="669"/>
      <c r="M40" s="669"/>
      <c r="N40" s="669"/>
      <c r="O40" s="879">
        <f>P40+T40+X40+AB40</f>
        <v>84</v>
      </c>
      <c r="P40" s="879">
        <f>Q40+R40+S40</f>
        <v>0</v>
      </c>
      <c r="Q40" s="879"/>
      <c r="R40" s="879"/>
      <c r="S40" s="879"/>
      <c r="T40" s="879">
        <f>U40+V40+W40</f>
        <v>84</v>
      </c>
      <c r="U40" s="879"/>
      <c r="V40" s="879">
        <v>70</v>
      </c>
      <c r="W40" s="879">
        <v>14</v>
      </c>
      <c r="X40" s="879">
        <f>Y40+Z40+AA40</f>
        <v>0</v>
      </c>
      <c r="Y40" s="879"/>
      <c r="Z40" s="879"/>
      <c r="AA40" s="879"/>
      <c r="AB40" s="879">
        <f>AC40+AD40+AE40</f>
        <v>0</v>
      </c>
      <c r="AC40" s="879"/>
      <c r="AD40" s="879"/>
      <c r="AE40" s="879"/>
      <c r="AF40" s="1049" t="s">
        <v>199</v>
      </c>
      <c r="AG40" s="34"/>
      <c r="AH40" s="34"/>
    </row>
    <row r="41" spans="1:34" s="35" customFormat="1" ht="162" customHeight="1" hidden="1">
      <c r="A41" s="1054"/>
      <c r="B41" s="275" t="s">
        <v>220</v>
      </c>
      <c r="C41" s="870"/>
      <c r="D41" s="1056"/>
      <c r="E41" s="1056"/>
      <c r="F41" s="872"/>
      <c r="G41" s="874"/>
      <c r="H41" s="610">
        <v>6.44</v>
      </c>
      <c r="I41" s="666">
        <f>ROUND(H41*E40*1.2,0)*0</f>
        <v>0</v>
      </c>
      <c r="J41" s="665">
        <f>K41+L41+M41+N41</f>
        <v>0</v>
      </c>
      <c r="K41" s="666"/>
      <c r="L41" s="666"/>
      <c r="M41" s="666"/>
      <c r="N41" s="666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1050"/>
      <c r="AG41" s="34"/>
      <c r="AH41" s="34"/>
    </row>
    <row r="42" spans="1:34" s="35" customFormat="1" ht="20.25" hidden="1">
      <c r="A42" s="625"/>
      <c r="B42" s="275"/>
      <c r="C42" s="619"/>
      <c r="D42" s="627"/>
      <c r="E42" s="627"/>
      <c r="F42" s="620"/>
      <c r="G42" s="621"/>
      <c r="H42" s="621"/>
      <c r="I42" s="664"/>
      <c r="J42" s="664"/>
      <c r="K42" s="664"/>
      <c r="L42" s="664"/>
      <c r="M42" s="664"/>
      <c r="N42" s="664"/>
      <c r="O42" s="622"/>
      <c r="P42" s="622"/>
      <c r="Q42" s="622"/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6"/>
      <c r="AG42" s="34"/>
      <c r="AH42" s="34"/>
    </row>
    <row r="43" spans="1:34" s="35" customFormat="1" ht="35.25" customHeight="1" hidden="1">
      <c r="A43" s="558"/>
      <c r="B43" s="277" t="s">
        <v>130</v>
      </c>
      <c r="C43" s="278"/>
      <c r="D43" s="279">
        <f>SUM(D40:D41)</f>
        <v>3.38</v>
      </c>
      <c r="E43" s="279">
        <f>SUM(E40:E41)</f>
        <v>30.172</v>
      </c>
      <c r="F43" s="280"/>
      <c r="G43" s="281"/>
      <c r="H43" s="281"/>
      <c r="I43" s="670">
        <f>SUM(I40:I41)</f>
        <v>0</v>
      </c>
      <c r="J43" s="670"/>
      <c r="K43" s="670">
        <f>SUM(K40:K41)</f>
        <v>0</v>
      </c>
      <c r="L43" s="670">
        <f>SUM(L40:L41)</f>
        <v>0</v>
      </c>
      <c r="M43" s="670">
        <f>SUM(M40:M41)</f>
        <v>0</v>
      </c>
      <c r="N43" s="670">
        <f>SUM(N40:N41)</f>
        <v>0</v>
      </c>
      <c r="O43" s="371">
        <f aca="true" t="shared" si="2" ref="O43:AE43">O40</f>
        <v>84</v>
      </c>
      <c r="P43" s="371">
        <f t="shared" si="2"/>
        <v>0</v>
      </c>
      <c r="Q43" s="371">
        <f t="shared" si="2"/>
        <v>0</v>
      </c>
      <c r="R43" s="371">
        <f t="shared" si="2"/>
        <v>0</v>
      </c>
      <c r="S43" s="371">
        <f t="shared" si="2"/>
        <v>0</v>
      </c>
      <c r="T43" s="371">
        <f t="shared" si="2"/>
        <v>84</v>
      </c>
      <c r="U43" s="371">
        <f t="shared" si="2"/>
        <v>0</v>
      </c>
      <c r="V43" s="371">
        <f t="shared" si="2"/>
        <v>70</v>
      </c>
      <c r="W43" s="371">
        <f t="shared" si="2"/>
        <v>14</v>
      </c>
      <c r="X43" s="371">
        <f t="shared" si="2"/>
        <v>0</v>
      </c>
      <c r="Y43" s="371">
        <f t="shared" si="2"/>
        <v>0</v>
      </c>
      <c r="Z43" s="371">
        <f t="shared" si="2"/>
        <v>0</v>
      </c>
      <c r="AA43" s="371">
        <f t="shared" si="2"/>
        <v>0</v>
      </c>
      <c r="AB43" s="371">
        <f t="shared" si="2"/>
        <v>0</v>
      </c>
      <c r="AC43" s="371">
        <f t="shared" si="2"/>
        <v>0</v>
      </c>
      <c r="AD43" s="371">
        <f t="shared" si="2"/>
        <v>0</v>
      </c>
      <c r="AE43" s="371">
        <f t="shared" si="2"/>
        <v>0</v>
      </c>
      <c r="AF43" s="559"/>
      <c r="AG43" s="34"/>
      <c r="AH43" s="34"/>
    </row>
    <row r="44" spans="1:34" s="29" customFormat="1" ht="28.5" customHeight="1">
      <c r="A44" s="560">
        <v>3</v>
      </c>
      <c r="B44" s="284" t="s">
        <v>29</v>
      </c>
      <c r="C44" s="285"/>
      <c r="D44" s="283"/>
      <c r="E44" s="283"/>
      <c r="F44" s="286"/>
      <c r="G44" s="287"/>
      <c r="H44" s="287"/>
      <c r="I44" s="671"/>
      <c r="J44" s="671"/>
      <c r="K44" s="671"/>
      <c r="L44" s="671"/>
      <c r="M44" s="671"/>
      <c r="N44" s="671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561"/>
      <c r="AG44" s="28"/>
      <c r="AH44" s="28"/>
    </row>
    <row r="45" spans="1:34" s="29" customFormat="1" ht="42" customHeight="1">
      <c r="A45" s="1045" t="s">
        <v>38</v>
      </c>
      <c r="B45" s="250" t="s">
        <v>172</v>
      </c>
      <c r="C45" s="869" t="s">
        <v>194</v>
      </c>
      <c r="D45" s="867">
        <v>59.52</v>
      </c>
      <c r="E45" s="1068"/>
      <c r="F45" s="850" t="s">
        <v>59</v>
      </c>
      <c r="G45" s="888" t="s">
        <v>63</v>
      </c>
      <c r="H45" s="1030"/>
      <c r="I45" s="1021">
        <v>511</v>
      </c>
      <c r="J45" s="1017">
        <f>K45+L45+M45+N45</f>
        <v>511</v>
      </c>
      <c r="K45" s="1021"/>
      <c r="L45" s="1021">
        <v>511</v>
      </c>
      <c r="M45" s="1021"/>
      <c r="N45" s="1021"/>
      <c r="O45" s="886">
        <f>P45+T45+X45+AB45</f>
        <v>786.7</v>
      </c>
      <c r="P45" s="883">
        <f>Q45+R45+S45</f>
        <v>0</v>
      </c>
      <c r="Q45" s="883"/>
      <c r="R45" s="883"/>
      <c r="S45" s="883"/>
      <c r="T45" s="883">
        <f>U45+V45+W45</f>
        <v>0</v>
      </c>
      <c r="U45" s="883"/>
      <c r="V45" s="883"/>
      <c r="W45" s="883"/>
      <c r="X45" s="883">
        <f>Y45+Z45+AA45</f>
        <v>204.5</v>
      </c>
      <c r="Y45" s="1051"/>
      <c r="Z45" s="1051">
        <v>202</v>
      </c>
      <c r="AA45" s="1052">
        <v>2.5</v>
      </c>
      <c r="AB45" s="883">
        <f>AC45+AD45+AE45</f>
        <v>582.2</v>
      </c>
      <c r="AC45" s="886"/>
      <c r="AD45" s="886">
        <v>180</v>
      </c>
      <c r="AE45" s="886">
        <f>24+410.2-32</f>
        <v>402.2</v>
      </c>
      <c r="AF45" s="1043" t="s">
        <v>200</v>
      </c>
      <c r="AG45" s="28"/>
      <c r="AH45" s="28"/>
    </row>
    <row r="46" spans="1:34" s="32" customFormat="1" ht="44.25" customHeight="1">
      <c r="A46" s="1045"/>
      <c r="B46" s="252" t="s">
        <v>195</v>
      </c>
      <c r="C46" s="870"/>
      <c r="D46" s="887"/>
      <c r="E46" s="1069"/>
      <c r="F46" s="850"/>
      <c r="G46" s="888"/>
      <c r="H46" s="1031"/>
      <c r="I46" s="1022"/>
      <c r="J46" s="1018"/>
      <c r="K46" s="1022"/>
      <c r="L46" s="1022"/>
      <c r="M46" s="1022"/>
      <c r="N46" s="1022"/>
      <c r="O46" s="886"/>
      <c r="P46" s="884"/>
      <c r="Q46" s="884"/>
      <c r="R46" s="884"/>
      <c r="S46" s="884"/>
      <c r="T46" s="884"/>
      <c r="U46" s="884"/>
      <c r="V46" s="884"/>
      <c r="W46" s="884"/>
      <c r="X46" s="884"/>
      <c r="Y46" s="1051"/>
      <c r="Z46" s="1051"/>
      <c r="AA46" s="1052"/>
      <c r="AB46" s="884"/>
      <c r="AC46" s="886"/>
      <c r="AD46" s="886"/>
      <c r="AE46" s="886"/>
      <c r="AF46" s="1044"/>
      <c r="AG46" s="33"/>
      <c r="AH46" s="33"/>
    </row>
    <row r="47" spans="1:34" s="29" customFormat="1" ht="36">
      <c r="A47" s="1045" t="s">
        <v>57</v>
      </c>
      <c r="B47" s="250" t="s">
        <v>172</v>
      </c>
      <c r="C47" s="869" t="s">
        <v>177</v>
      </c>
      <c r="D47" s="867">
        <v>12.56</v>
      </c>
      <c r="E47" s="1068"/>
      <c r="F47" s="850" t="s">
        <v>59</v>
      </c>
      <c r="G47" s="888" t="s">
        <v>128</v>
      </c>
      <c r="H47" s="613"/>
      <c r="I47" s="1021">
        <v>250</v>
      </c>
      <c r="J47" s="1021">
        <f>K47+L47+M47+N47</f>
        <v>250</v>
      </c>
      <c r="K47" s="1021"/>
      <c r="L47" s="1021"/>
      <c r="M47" s="1021">
        <v>167</v>
      </c>
      <c r="N47" s="1021">
        <v>83</v>
      </c>
      <c r="O47" s="883">
        <f>P47+T47+X47+AB47</f>
        <v>192</v>
      </c>
      <c r="P47" s="883">
        <f>Q47+R47+S47</f>
        <v>0</v>
      </c>
      <c r="Q47" s="539">
        <f>Q48+Q49</f>
        <v>0</v>
      </c>
      <c r="R47" s="539">
        <f>R48+R49</f>
        <v>0</v>
      </c>
      <c r="S47" s="539">
        <f>S48+S49</f>
        <v>0</v>
      </c>
      <c r="T47" s="883">
        <f>U47+V47+W47</f>
        <v>97</v>
      </c>
      <c r="U47" s="539">
        <f>U48+U49</f>
        <v>0</v>
      </c>
      <c r="V47" s="539">
        <f>V48+V49</f>
        <v>46</v>
      </c>
      <c r="W47" s="539">
        <f>W48+W49</f>
        <v>51</v>
      </c>
      <c r="X47" s="883">
        <f>Y47+Z47+AA47</f>
        <v>95</v>
      </c>
      <c r="Y47" s="539">
        <f>Y48+Y49</f>
        <v>95</v>
      </c>
      <c r="Z47" s="539">
        <f>Z48+Z49</f>
        <v>0</v>
      </c>
      <c r="AA47" s="539">
        <f>AA48+AA49</f>
        <v>0</v>
      </c>
      <c r="AB47" s="883">
        <f>AC47+AD47+AE47</f>
        <v>0</v>
      </c>
      <c r="AC47" s="539">
        <f>AC48+AC49</f>
        <v>0</v>
      </c>
      <c r="AD47" s="539">
        <f>AD48+AD49</f>
        <v>0</v>
      </c>
      <c r="AE47" s="539">
        <f>AE48+AE49</f>
        <v>0</v>
      </c>
      <c r="AF47" s="1046" t="s">
        <v>239</v>
      </c>
      <c r="AG47" s="28"/>
      <c r="AH47" s="28"/>
    </row>
    <row r="48" spans="1:34" s="32" customFormat="1" ht="47.25" customHeight="1">
      <c r="A48" s="1045"/>
      <c r="B48" s="252" t="s">
        <v>175</v>
      </c>
      <c r="C48" s="993"/>
      <c r="D48" s="887"/>
      <c r="E48" s="1069"/>
      <c r="F48" s="850"/>
      <c r="G48" s="888"/>
      <c r="H48" s="616"/>
      <c r="I48" s="1023"/>
      <c r="J48" s="1023"/>
      <c r="K48" s="1023"/>
      <c r="L48" s="1023"/>
      <c r="M48" s="1023"/>
      <c r="N48" s="1023"/>
      <c r="O48" s="884"/>
      <c r="P48" s="884"/>
      <c r="Q48" s="540"/>
      <c r="R48" s="540"/>
      <c r="S48" s="540"/>
      <c r="T48" s="884"/>
      <c r="U48" s="540"/>
      <c r="V48" s="540">
        <v>46</v>
      </c>
      <c r="W48" s="540">
        <v>51</v>
      </c>
      <c r="X48" s="884"/>
      <c r="Y48" s="540">
        <v>95</v>
      </c>
      <c r="Z48" s="540"/>
      <c r="AA48" s="540"/>
      <c r="AB48" s="884"/>
      <c r="AC48" s="540"/>
      <c r="AD48" s="540"/>
      <c r="AE48" s="540"/>
      <c r="AF48" s="1047"/>
      <c r="AG48" s="33"/>
      <c r="AH48" s="33"/>
    </row>
    <row r="49" spans="1:34" s="32" customFormat="1" ht="62.25" customHeight="1">
      <c r="A49" s="1045"/>
      <c r="B49" s="252" t="s">
        <v>176</v>
      </c>
      <c r="C49" s="870"/>
      <c r="D49" s="868"/>
      <c r="E49" s="1086"/>
      <c r="F49" s="850"/>
      <c r="G49" s="888"/>
      <c r="H49" s="614"/>
      <c r="I49" s="1022"/>
      <c r="J49" s="1022"/>
      <c r="K49" s="1022"/>
      <c r="L49" s="1022"/>
      <c r="M49" s="1022"/>
      <c r="N49" s="1022"/>
      <c r="O49" s="885"/>
      <c r="P49" s="885"/>
      <c r="Q49" s="540"/>
      <c r="R49" s="540"/>
      <c r="S49" s="540"/>
      <c r="T49" s="885"/>
      <c r="U49" s="540"/>
      <c r="V49" s="540"/>
      <c r="W49" s="540"/>
      <c r="X49" s="885"/>
      <c r="Y49" s="540"/>
      <c r="Z49" s="540"/>
      <c r="AA49" s="540"/>
      <c r="AB49" s="885"/>
      <c r="AC49" s="540"/>
      <c r="AD49" s="540"/>
      <c r="AE49" s="540"/>
      <c r="AF49" s="1048"/>
      <c r="AG49" s="33"/>
      <c r="AH49" s="33"/>
    </row>
    <row r="50" spans="1:34" s="32" customFormat="1" ht="18.75" hidden="1">
      <c r="A50" s="1028" t="s">
        <v>190</v>
      </c>
      <c r="B50" s="250" t="s">
        <v>193</v>
      </c>
      <c r="C50" s="869"/>
      <c r="D50" s="1078"/>
      <c r="E50" s="893"/>
      <c r="F50" s="996" t="s">
        <v>59</v>
      </c>
      <c r="G50" s="1030" t="s">
        <v>77</v>
      </c>
      <c r="H50" s="613"/>
      <c r="I50" s="669"/>
      <c r="J50" s="669"/>
      <c r="K50" s="669"/>
      <c r="L50" s="669"/>
      <c r="M50" s="669"/>
      <c r="N50" s="669"/>
      <c r="O50" s="883">
        <f>P50+T50+X50+AB50</f>
        <v>21</v>
      </c>
      <c r="P50" s="883">
        <f>Q50+R50+S50</f>
        <v>21</v>
      </c>
      <c r="Q50" s="883"/>
      <c r="R50" s="883"/>
      <c r="S50" s="883">
        <v>21</v>
      </c>
      <c r="T50" s="883">
        <f>U50+V50+W50</f>
        <v>0</v>
      </c>
      <c r="U50" s="883"/>
      <c r="V50" s="883"/>
      <c r="W50" s="883"/>
      <c r="X50" s="883">
        <f>Y50+Z50+AA50</f>
        <v>0</v>
      </c>
      <c r="Y50" s="883"/>
      <c r="Z50" s="883"/>
      <c r="AA50" s="883"/>
      <c r="AB50" s="883">
        <f>AC50+AD50+AE50</f>
        <v>0</v>
      </c>
      <c r="AC50" s="883"/>
      <c r="AD50" s="883"/>
      <c r="AE50" s="883"/>
      <c r="AF50" s="1027" t="s">
        <v>198</v>
      </c>
      <c r="AG50" s="33"/>
      <c r="AH50" s="33"/>
    </row>
    <row r="51" spans="1:34" s="32" customFormat="1" ht="33.75" customHeight="1" hidden="1">
      <c r="A51" s="1029"/>
      <c r="B51" s="252"/>
      <c r="C51" s="870"/>
      <c r="D51" s="1079"/>
      <c r="E51" s="895"/>
      <c r="F51" s="998"/>
      <c r="G51" s="1031"/>
      <c r="H51" s="614"/>
      <c r="I51" s="672"/>
      <c r="J51" s="672"/>
      <c r="K51" s="672"/>
      <c r="L51" s="672"/>
      <c r="M51" s="672"/>
      <c r="N51" s="672"/>
      <c r="O51" s="885"/>
      <c r="P51" s="884"/>
      <c r="Q51" s="884"/>
      <c r="R51" s="884"/>
      <c r="S51" s="884"/>
      <c r="T51" s="884"/>
      <c r="U51" s="884"/>
      <c r="V51" s="884"/>
      <c r="W51" s="884"/>
      <c r="X51" s="884"/>
      <c r="Y51" s="884"/>
      <c r="Z51" s="884"/>
      <c r="AA51" s="884"/>
      <c r="AB51" s="884"/>
      <c r="AC51" s="884"/>
      <c r="AD51" s="884"/>
      <c r="AE51" s="884"/>
      <c r="AF51" s="1027"/>
      <c r="AG51" s="33"/>
      <c r="AH51" s="33"/>
    </row>
    <row r="52" spans="1:34" s="35" customFormat="1" ht="27.75" customHeight="1">
      <c r="A52" s="562"/>
      <c r="B52" s="295" t="s">
        <v>39</v>
      </c>
      <c r="C52" s="296"/>
      <c r="D52" s="297">
        <f>SUM(D45:D51)</f>
        <v>72.08</v>
      </c>
      <c r="E52" s="565">
        <f>SUM(E45:E50)</f>
        <v>0</v>
      </c>
      <c r="F52" s="299"/>
      <c r="G52" s="300"/>
      <c r="H52" s="300"/>
      <c r="I52" s="673">
        <f>SUM(I45:I51)</f>
        <v>761</v>
      </c>
      <c r="J52" s="673">
        <f>L52+K52+M52+N52</f>
        <v>761</v>
      </c>
      <c r="K52" s="673">
        <f aca="true" t="shared" si="3" ref="K52:P52">SUM(K45:K51)</f>
        <v>0</v>
      </c>
      <c r="L52" s="673">
        <f t="shared" si="3"/>
        <v>511</v>
      </c>
      <c r="M52" s="673">
        <f t="shared" si="3"/>
        <v>167</v>
      </c>
      <c r="N52" s="673">
        <f t="shared" si="3"/>
        <v>83</v>
      </c>
      <c r="O52" s="378">
        <f t="shared" si="3"/>
        <v>999.7</v>
      </c>
      <c r="P52" s="378">
        <f t="shared" si="3"/>
        <v>21</v>
      </c>
      <c r="Q52" s="378">
        <f>Q45+Q47+Q50</f>
        <v>0</v>
      </c>
      <c r="R52" s="378">
        <f>R45+R47+R50</f>
        <v>0</v>
      </c>
      <c r="S52" s="378">
        <f>S45+S47+S50</f>
        <v>21</v>
      </c>
      <c r="T52" s="378">
        <f>SUM(T45:T51)</f>
        <v>97</v>
      </c>
      <c r="U52" s="378">
        <f>U45+U47+U50</f>
        <v>0</v>
      </c>
      <c r="V52" s="378">
        <f>V45+V47+V50</f>
        <v>46</v>
      </c>
      <c r="W52" s="378">
        <f>W45+W47+W50</f>
        <v>51</v>
      </c>
      <c r="X52" s="378">
        <f>SUM(X45:X51)</f>
        <v>299.5</v>
      </c>
      <c r="Y52" s="378">
        <f>Y45+Y47+Y50</f>
        <v>95</v>
      </c>
      <c r="Z52" s="378">
        <f>Z45+Z47+Z50</f>
        <v>202</v>
      </c>
      <c r="AA52" s="603">
        <f>AA45+AA47+AA50</f>
        <v>2.5</v>
      </c>
      <c r="AB52" s="378">
        <f>SUM(AB45:AB51)</f>
        <v>582.2</v>
      </c>
      <c r="AC52" s="378">
        <f>AC45+AC47+AC50</f>
        <v>0</v>
      </c>
      <c r="AD52" s="378">
        <f>AD45+AD47+AD50</f>
        <v>180</v>
      </c>
      <c r="AE52" s="378">
        <f>AE45+AE47+AE50</f>
        <v>402.2</v>
      </c>
      <c r="AF52" s="563"/>
      <c r="AG52" s="34"/>
      <c r="AH52" s="34"/>
    </row>
    <row r="53" spans="1:34" s="30" customFormat="1" ht="24.75" customHeight="1">
      <c r="A53" s="551">
        <v>4</v>
      </c>
      <c r="B53" s="242" t="s">
        <v>45</v>
      </c>
      <c r="C53" s="243"/>
      <c r="D53" s="244"/>
      <c r="E53" s="244"/>
      <c r="F53" s="241"/>
      <c r="G53" s="245"/>
      <c r="H53" s="245"/>
      <c r="I53" s="674"/>
      <c r="J53" s="674"/>
      <c r="K53" s="674"/>
      <c r="L53" s="674"/>
      <c r="M53" s="674"/>
      <c r="N53" s="674"/>
      <c r="O53" s="479">
        <f>P53+T53+X53+AB53</f>
        <v>0</v>
      </c>
      <c r="P53" s="479">
        <f>Q53+R53+S53</f>
        <v>0</v>
      </c>
      <c r="Q53" s="480"/>
      <c r="R53" s="479"/>
      <c r="S53" s="479"/>
      <c r="T53" s="479">
        <f>U53+V53+W53</f>
        <v>0</v>
      </c>
      <c r="U53" s="480"/>
      <c r="V53" s="479"/>
      <c r="W53" s="479"/>
      <c r="X53" s="479">
        <f>Y53+Z53+AA53</f>
        <v>0</v>
      </c>
      <c r="Y53" s="480"/>
      <c r="Z53" s="479"/>
      <c r="AA53" s="479"/>
      <c r="AB53" s="479">
        <f>AC53+AD53+AE53</f>
        <v>0</v>
      </c>
      <c r="AC53" s="480"/>
      <c r="AD53" s="479"/>
      <c r="AE53" s="479"/>
      <c r="AF53" s="552"/>
      <c r="AG53" s="31"/>
      <c r="AH53" s="31"/>
    </row>
    <row r="54" spans="1:34" s="30" customFormat="1" ht="36">
      <c r="A54" s="1041" t="s">
        <v>41</v>
      </c>
      <c r="B54" s="250" t="s">
        <v>172</v>
      </c>
      <c r="C54" s="1042" t="s">
        <v>244</v>
      </c>
      <c r="D54" s="846" t="s">
        <v>133</v>
      </c>
      <c r="E54" s="846"/>
      <c r="F54" s="897" t="s">
        <v>59</v>
      </c>
      <c r="G54" s="898" t="s">
        <v>128</v>
      </c>
      <c r="H54" s="1080"/>
      <c r="I54" s="1019">
        <v>6</v>
      </c>
      <c r="J54" s="1019">
        <f>K54+L54+M54+N54</f>
        <v>6</v>
      </c>
      <c r="K54" s="1019"/>
      <c r="L54" s="1019"/>
      <c r="M54" s="1019">
        <v>6</v>
      </c>
      <c r="N54" s="1019"/>
      <c r="O54" s="886">
        <f>P54+T54+X54+AB54</f>
        <v>12</v>
      </c>
      <c r="P54" s="886">
        <f>Q54+R54+S54</f>
        <v>12</v>
      </c>
      <c r="Q54" s="886"/>
      <c r="R54" s="886"/>
      <c r="S54" s="886">
        <v>12</v>
      </c>
      <c r="T54" s="886">
        <f>U54+V54+W54</f>
        <v>0</v>
      </c>
      <c r="U54" s="886"/>
      <c r="V54" s="886"/>
      <c r="W54" s="886"/>
      <c r="X54" s="886">
        <f>Y54+Z54+AA54</f>
        <v>0</v>
      </c>
      <c r="Y54" s="886"/>
      <c r="Z54" s="886"/>
      <c r="AA54" s="886"/>
      <c r="AB54" s="886">
        <f>AC54+AD54+AE54</f>
        <v>0</v>
      </c>
      <c r="AC54" s="886"/>
      <c r="AD54" s="886"/>
      <c r="AE54" s="886"/>
      <c r="AF54" s="1027" t="s">
        <v>32</v>
      </c>
      <c r="AG54" s="31"/>
      <c r="AH54" s="31"/>
    </row>
    <row r="55" spans="1:34" s="30" customFormat="1" ht="18.75">
      <c r="A55" s="1041"/>
      <c r="B55" s="252" t="s">
        <v>238</v>
      </c>
      <c r="C55" s="1042"/>
      <c r="D55" s="846"/>
      <c r="E55" s="846"/>
      <c r="F55" s="897"/>
      <c r="G55" s="898"/>
      <c r="H55" s="1081"/>
      <c r="I55" s="1020"/>
      <c r="J55" s="1020"/>
      <c r="K55" s="1020"/>
      <c r="L55" s="1020"/>
      <c r="M55" s="1020"/>
      <c r="N55" s="1020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886"/>
      <c r="AC55" s="886"/>
      <c r="AD55" s="886"/>
      <c r="AE55" s="886"/>
      <c r="AF55" s="1027"/>
      <c r="AG55" s="31"/>
      <c r="AH55" s="31"/>
    </row>
    <row r="56" spans="1:34" s="30" customFormat="1" ht="18.75">
      <c r="A56" s="1041" t="s">
        <v>42</v>
      </c>
      <c r="B56" s="250" t="s">
        <v>60</v>
      </c>
      <c r="C56" s="1039">
        <v>10.544</v>
      </c>
      <c r="D56" s="646"/>
      <c r="E56" s="646"/>
      <c r="F56" s="897" t="s">
        <v>59</v>
      </c>
      <c r="G56" s="902" t="s">
        <v>116</v>
      </c>
      <c r="H56" s="302"/>
      <c r="I56" s="1019">
        <v>9</v>
      </c>
      <c r="J56" s="1019">
        <f>K56+L56+M56+N56</f>
        <v>9</v>
      </c>
      <c r="K56" s="1019"/>
      <c r="L56" s="1019"/>
      <c r="M56" s="1019"/>
      <c r="N56" s="1019">
        <v>9</v>
      </c>
      <c r="O56" s="886">
        <f>P56+T56+X56+AB56</f>
        <v>22</v>
      </c>
      <c r="P56" s="886">
        <f>Q56+R56+S56</f>
        <v>0</v>
      </c>
      <c r="Q56" s="886"/>
      <c r="R56" s="886"/>
      <c r="S56" s="886"/>
      <c r="T56" s="886">
        <f>U56+V56+W56</f>
        <v>11</v>
      </c>
      <c r="U56" s="886"/>
      <c r="V56" s="886"/>
      <c r="W56" s="886">
        <v>11</v>
      </c>
      <c r="X56" s="886">
        <f>Y56+Z56+AA56</f>
        <v>11</v>
      </c>
      <c r="Y56" s="886">
        <v>11</v>
      </c>
      <c r="Z56" s="886"/>
      <c r="AA56" s="886"/>
      <c r="AB56" s="886">
        <f>AC56+AD56+AE56</f>
        <v>0</v>
      </c>
      <c r="AC56" s="886"/>
      <c r="AD56" s="886"/>
      <c r="AE56" s="886"/>
      <c r="AF56" s="1027" t="s">
        <v>32</v>
      </c>
      <c r="AG56" s="31"/>
      <c r="AH56" s="31"/>
    </row>
    <row r="57" spans="1:34" s="30" customFormat="1" ht="18.75">
      <c r="A57" s="1041"/>
      <c r="B57" s="252" t="s">
        <v>243</v>
      </c>
      <c r="C57" s="1040"/>
      <c r="D57" s="646"/>
      <c r="E57" s="646"/>
      <c r="F57" s="897"/>
      <c r="G57" s="902"/>
      <c r="H57" s="302"/>
      <c r="I57" s="1020"/>
      <c r="J57" s="1020"/>
      <c r="K57" s="1020"/>
      <c r="L57" s="1020"/>
      <c r="M57" s="1020"/>
      <c r="N57" s="1020"/>
      <c r="O57" s="886"/>
      <c r="P57" s="886"/>
      <c r="Q57" s="886"/>
      <c r="R57" s="886"/>
      <c r="S57" s="886"/>
      <c r="T57" s="886"/>
      <c r="U57" s="886"/>
      <c r="V57" s="886"/>
      <c r="W57" s="886"/>
      <c r="X57" s="886"/>
      <c r="Y57" s="886"/>
      <c r="Z57" s="886"/>
      <c r="AA57" s="886"/>
      <c r="AB57" s="886"/>
      <c r="AC57" s="886"/>
      <c r="AD57" s="886"/>
      <c r="AE57" s="886"/>
      <c r="AF57" s="1027"/>
      <c r="AG57" s="31"/>
      <c r="AH57" s="31"/>
    </row>
    <row r="58" spans="1:34" s="39" customFormat="1" ht="28.5" customHeight="1">
      <c r="A58" s="564"/>
      <c r="B58" s="257" t="s">
        <v>192</v>
      </c>
      <c r="C58" s="258"/>
      <c r="D58" s="306"/>
      <c r="E58" s="305"/>
      <c r="F58" s="305"/>
      <c r="G58" s="261"/>
      <c r="H58" s="261"/>
      <c r="I58" s="648">
        <f aca="true" t="shared" si="4" ref="I58:AE58">SUM(I54:I57)</f>
        <v>15</v>
      </c>
      <c r="J58" s="648">
        <f t="shared" si="4"/>
        <v>15</v>
      </c>
      <c r="K58" s="648">
        <f t="shared" si="4"/>
        <v>0</v>
      </c>
      <c r="L58" s="648">
        <f t="shared" si="4"/>
        <v>0</v>
      </c>
      <c r="M58" s="648">
        <f t="shared" si="4"/>
        <v>6</v>
      </c>
      <c r="N58" s="648">
        <f t="shared" si="4"/>
        <v>9</v>
      </c>
      <c r="O58" s="648">
        <f t="shared" si="4"/>
        <v>34</v>
      </c>
      <c r="P58" s="648">
        <f t="shared" si="4"/>
        <v>12</v>
      </c>
      <c r="Q58" s="648">
        <f t="shared" si="4"/>
        <v>0</v>
      </c>
      <c r="R58" s="648">
        <f t="shared" si="4"/>
        <v>0</v>
      </c>
      <c r="S58" s="648">
        <f t="shared" si="4"/>
        <v>12</v>
      </c>
      <c r="T58" s="648">
        <f t="shared" si="4"/>
        <v>11</v>
      </c>
      <c r="U58" s="648">
        <f t="shared" si="4"/>
        <v>0</v>
      </c>
      <c r="V58" s="648">
        <f t="shared" si="4"/>
        <v>0</v>
      </c>
      <c r="W58" s="648">
        <f t="shared" si="4"/>
        <v>11</v>
      </c>
      <c r="X58" s="648">
        <f t="shared" si="4"/>
        <v>11</v>
      </c>
      <c r="Y58" s="648">
        <f t="shared" si="4"/>
        <v>11</v>
      </c>
      <c r="Z58" s="648">
        <f t="shared" si="4"/>
        <v>0</v>
      </c>
      <c r="AA58" s="648">
        <f t="shared" si="4"/>
        <v>0</v>
      </c>
      <c r="AB58" s="648">
        <f t="shared" si="4"/>
        <v>0</v>
      </c>
      <c r="AC58" s="648">
        <f t="shared" si="4"/>
        <v>0</v>
      </c>
      <c r="AD58" s="648">
        <f t="shared" si="4"/>
        <v>0</v>
      </c>
      <c r="AE58" s="648">
        <f t="shared" si="4"/>
        <v>0</v>
      </c>
      <c r="AF58" s="649"/>
      <c r="AG58" s="44"/>
      <c r="AH58" s="44"/>
    </row>
    <row r="59" spans="1:34" s="39" customFormat="1" ht="35.25" customHeight="1" thickBot="1">
      <c r="A59" s="650">
        <v>5</v>
      </c>
      <c r="B59" s="651" t="s">
        <v>134</v>
      </c>
      <c r="C59" s="652" t="s">
        <v>135</v>
      </c>
      <c r="D59" s="653"/>
      <c r="E59" s="654"/>
      <c r="F59" s="655"/>
      <c r="G59" s="656"/>
      <c r="H59" s="656"/>
      <c r="I59" s="675">
        <v>308</v>
      </c>
      <c r="J59" s="675">
        <f>K59+L59+M59+N59</f>
        <v>308</v>
      </c>
      <c r="K59" s="675"/>
      <c r="L59" s="675">
        <v>130</v>
      </c>
      <c r="M59" s="675">
        <v>121</v>
      </c>
      <c r="N59" s="675">
        <v>57</v>
      </c>
      <c r="O59" s="657">
        <f>T59+X59+AB59</f>
        <v>479.1</v>
      </c>
      <c r="P59" s="657"/>
      <c r="Q59" s="658"/>
      <c r="R59" s="658"/>
      <c r="S59" s="658"/>
      <c r="T59" s="657">
        <f>U59+V59+W59</f>
        <v>211</v>
      </c>
      <c r="U59" s="657"/>
      <c r="V59" s="657">
        <f>5+99</f>
        <v>104</v>
      </c>
      <c r="W59" s="657">
        <v>107</v>
      </c>
      <c r="X59" s="657">
        <f>Y59+Z59+AA59</f>
        <v>203.1</v>
      </c>
      <c r="Y59" s="657">
        <v>107</v>
      </c>
      <c r="Z59" s="657">
        <f>15+53</f>
        <v>68</v>
      </c>
      <c r="AA59" s="657">
        <f>5.3+22.8</f>
        <v>28.1</v>
      </c>
      <c r="AB59" s="657">
        <f>AC59+AD59+AE59</f>
        <v>65</v>
      </c>
      <c r="AC59" s="659">
        <v>25</v>
      </c>
      <c r="AD59" s="658">
        <f>65-AC59</f>
        <v>40</v>
      </c>
      <c r="AE59" s="658"/>
      <c r="AF59" s="660" t="s">
        <v>32</v>
      </c>
      <c r="AG59" s="44"/>
      <c r="AH59" s="44"/>
    </row>
    <row r="60" spans="1:33" s="42" customFormat="1" ht="27.75" customHeight="1" thickBot="1">
      <c r="A60" s="524"/>
      <c r="B60" s="525" t="s">
        <v>48</v>
      </c>
      <c r="C60" s="526"/>
      <c r="D60" s="527">
        <f>D38+D43</f>
        <v>22.267999999999997</v>
      </c>
      <c r="E60" s="527">
        <f>E38+E43</f>
        <v>170.249</v>
      </c>
      <c r="F60" s="528" t="s">
        <v>59</v>
      </c>
      <c r="G60" s="529"/>
      <c r="H60" s="629"/>
      <c r="I60" s="676">
        <f aca="true" t="shared" si="5" ref="I60:O60">I38+I43+I52+I58+I59</f>
        <v>1300</v>
      </c>
      <c r="J60" s="676">
        <f t="shared" si="5"/>
        <v>1300</v>
      </c>
      <c r="K60" s="676">
        <f t="shared" si="5"/>
        <v>0</v>
      </c>
      <c r="L60" s="676">
        <f t="shared" si="5"/>
        <v>749</v>
      </c>
      <c r="M60" s="676">
        <f t="shared" si="5"/>
        <v>402</v>
      </c>
      <c r="N60" s="676">
        <f t="shared" si="5"/>
        <v>149</v>
      </c>
      <c r="O60" s="607">
        <f t="shared" si="5"/>
        <v>1906</v>
      </c>
      <c r="P60" s="530">
        <f>Q60+R60+S60</f>
        <v>33</v>
      </c>
      <c r="Q60" s="530">
        <f>Q38+Q43+Q52+Q58+Q59</f>
        <v>0</v>
      </c>
      <c r="R60" s="530">
        <f>R38+R43+R52+R58+R59</f>
        <v>0</v>
      </c>
      <c r="S60" s="530">
        <f>S38+S43+S52+S58+S59</f>
        <v>33</v>
      </c>
      <c r="T60" s="530">
        <f>U60+V60+W60</f>
        <v>604</v>
      </c>
      <c r="U60" s="530">
        <f>U38+U43+U52+U58+U59</f>
        <v>0</v>
      </c>
      <c r="V60" s="530">
        <f>V38+V43+V52+V58+V59</f>
        <v>280</v>
      </c>
      <c r="W60" s="530">
        <f>W38+W43+W52+W58+W59</f>
        <v>324</v>
      </c>
      <c r="X60" s="530">
        <f>Y60+Z60+AA60</f>
        <v>614.8</v>
      </c>
      <c r="Y60" s="530">
        <f>Y38+Y43+Y52+Y58+Y59</f>
        <v>258</v>
      </c>
      <c r="Z60" s="530">
        <f>Z38+Z43+Z52+Z58+Z59</f>
        <v>278</v>
      </c>
      <c r="AA60" s="607">
        <f>AA38+AA43+AA52+AA58+AA59</f>
        <v>78.80000000000001</v>
      </c>
      <c r="AB60" s="530">
        <f>AC60+AD60+AE60</f>
        <v>654.2</v>
      </c>
      <c r="AC60" s="607">
        <f>AC38+AC43+AC52+AC58+AC59</f>
        <v>32</v>
      </c>
      <c r="AD60" s="530">
        <f>AD38+AD43+AD52+AD58+AD59</f>
        <v>220</v>
      </c>
      <c r="AE60" s="530">
        <f>AE38+AE43+AE52+AE58+AE59</f>
        <v>402.2</v>
      </c>
      <c r="AF60" s="531"/>
      <c r="AG60" s="608"/>
    </row>
    <row r="61" spans="1:32" s="462" customFormat="1" ht="20.25">
      <c r="A61" s="1032"/>
      <c r="B61" s="1035" t="s">
        <v>49</v>
      </c>
      <c r="C61" s="1037" t="s">
        <v>31</v>
      </c>
      <c r="D61" s="1037"/>
      <c r="E61" s="1037"/>
      <c r="F61" s="532" t="s">
        <v>59</v>
      </c>
      <c r="G61" s="533"/>
      <c r="H61" s="533"/>
      <c r="I61" s="679">
        <f>K61+L61+M61+N61</f>
        <v>2770</v>
      </c>
      <c r="J61" s="679"/>
      <c r="K61" s="679">
        <v>765</v>
      </c>
      <c r="L61" s="679">
        <v>555</v>
      </c>
      <c r="M61" s="679">
        <v>625</v>
      </c>
      <c r="N61" s="679">
        <v>825</v>
      </c>
      <c r="O61" s="680">
        <f>P61+T61+X61+AB61</f>
        <v>2631.7</v>
      </c>
      <c r="P61" s="680">
        <f>Q61+R61+S61</f>
        <v>736</v>
      </c>
      <c r="Q61" s="680">
        <v>341</v>
      </c>
      <c r="R61" s="680">
        <v>251</v>
      </c>
      <c r="S61" s="680">
        <v>144</v>
      </c>
      <c r="T61" s="680">
        <f>U61+V61+W61</f>
        <v>774</v>
      </c>
      <c r="U61" s="680">
        <v>288</v>
      </c>
      <c r="V61" s="680">
        <v>245</v>
      </c>
      <c r="W61" s="680">
        <v>241</v>
      </c>
      <c r="X61" s="680">
        <f>Y61+Z61+AA61</f>
        <v>383.7</v>
      </c>
      <c r="Y61" s="680">
        <v>133</v>
      </c>
      <c r="Z61" s="680">
        <v>115</v>
      </c>
      <c r="AA61" s="680">
        <v>135.7</v>
      </c>
      <c r="AB61" s="680">
        <f>AC61+AD61+AE61</f>
        <v>738</v>
      </c>
      <c r="AC61" s="680">
        <f>317-5</f>
        <v>312</v>
      </c>
      <c r="AD61" s="680">
        <f>187-AD62</f>
        <v>182</v>
      </c>
      <c r="AE61" s="680">
        <f>249-AE62</f>
        <v>244</v>
      </c>
      <c r="AF61" s="681"/>
    </row>
    <row r="62" spans="1:34" s="464" customFormat="1" ht="20.25">
      <c r="A62" s="1033"/>
      <c r="B62" s="906"/>
      <c r="C62" s="908" t="s">
        <v>29</v>
      </c>
      <c r="D62" s="908"/>
      <c r="E62" s="908"/>
      <c r="F62" s="315" t="s">
        <v>59</v>
      </c>
      <c r="G62" s="316"/>
      <c r="H62" s="316"/>
      <c r="I62" s="682">
        <f>K62+L62+M62+N62</f>
        <v>30</v>
      </c>
      <c r="J62" s="683"/>
      <c r="K62" s="683">
        <v>5</v>
      </c>
      <c r="L62" s="683">
        <v>5</v>
      </c>
      <c r="M62" s="683">
        <v>5</v>
      </c>
      <c r="N62" s="683">
        <v>15</v>
      </c>
      <c r="O62" s="684">
        <f>P62+T62+X62+AB62</f>
        <v>58</v>
      </c>
      <c r="P62" s="684">
        <f>Q62+R62+S62</f>
        <v>9</v>
      </c>
      <c r="Q62" s="684">
        <v>4</v>
      </c>
      <c r="R62" s="684">
        <v>3</v>
      </c>
      <c r="S62" s="684">
        <v>2</v>
      </c>
      <c r="T62" s="684">
        <f>U62+V62+W62</f>
        <v>34</v>
      </c>
      <c r="U62" s="684">
        <v>30</v>
      </c>
      <c r="V62" s="684">
        <v>3</v>
      </c>
      <c r="W62" s="684">
        <v>1</v>
      </c>
      <c r="X62" s="684">
        <f>Y62+Z62+AA62</f>
        <v>0</v>
      </c>
      <c r="Y62" s="684"/>
      <c r="Z62" s="684"/>
      <c r="AA62" s="684"/>
      <c r="AB62" s="684">
        <f>AC62+AD62+AE62</f>
        <v>15</v>
      </c>
      <c r="AC62" s="684">
        <v>5</v>
      </c>
      <c r="AD62" s="684">
        <v>5</v>
      </c>
      <c r="AE62" s="684">
        <v>5</v>
      </c>
      <c r="AF62" s="685"/>
      <c r="AG62" s="463"/>
      <c r="AH62" s="463"/>
    </row>
    <row r="63" spans="1:34" s="464" customFormat="1" ht="35.25" customHeight="1" thickBot="1">
      <c r="A63" s="1034"/>
      <c r="B63" s="1036"/>
      <c r="C63" s="1038" t="s">
        <v>7</v>
      </c>
      <c r="D63" s="1038"/>
      <c r="E63" s="1038"/>
      <c r="F63" s="534" t="s">
        <v>59</v>
      </c>
      <c r="G63" s="535"/>
      <c r="H63" s="535"/>
      <c r="I63" s="686">
        <f>I62+I61</f>
        <v>2800</v>
      </c>
      <c r="J63" s="686"/>
      <c r="K63" s="686">
        <f>K62+K61</f>
        <v>770</v>
      </c>
      <c r="L63" s="686">
        <f>L62+L61</f>
        <v>560</v>
      </c>
      <c r="M63" s="686">
        <f>M62+M61</f>
        <v>630</v>
      </c>
      <c r="N63" s="686">
        <f>N62+N61</f>
        <v>840</v>
      </c>
      <c r="O63" s="687">
        <f>P63+T63+X63+AB63</f>
        <v>2689.7</v>
      </c>
      <c r="P63" s="687">
        <f>Q63+R63+S63</f>
        <v>745</v>
      </c>
      <c r="Q63" s="687">
        <f>Q61+Q62</f>
        <v>345</v>
      </c>
      <c r="R63" s="687">
        <f>R61+R62</f>
        <v>254</v>
      </c>
      <c r="S63" s="687">
        <f>S61+S62</f>
        <v>146</v>
      </c>
      <c r="T63" s="687">
        <f>U63+V63+W63</f>
        <v>808</v>
      </c>
      <c r="U63" s="687">
        <f>U61+U62</f>
        <v>318</v>
      </c>
      <c r="V63" s="687">
        <f>V61+V62</f>
        <v>248</v>
      </c>
      <c r="W63" s="687">
        <f>W61+W62</f>
        <v>242</v>
      </c>
      <c r="X63" s="687">
        <f>Y63+Z63+AA63</f>
        <v>383.7</v>
      </c>
      <c r="Y63" s="687">
        <f>Y61+Y62</f>
        <v>133</v>
      </c>
      <c r="Z63" s="687">
        <f>Z61+Z62</f>
        <v>115</v>
      </c>
      <c r="AA63" s="687">
        <f>AA61+AA62</f>
        <v>135.7</v>
      </c>
      <c r="AB63" s="687">
        <f>AC63+AD63+AE63</f>
        <v>753</v>
      </c>
      <c r="AC63" s="687">
        <f>AC61+AC62</f>
        <v>317</v>
      </c>
      <c r="AD63" s="687">
        <f>AD61+AD62</f>
        <v>187</v>
      </c>
      <c r="AE63" s="687">
        <f>AE61+AE62</f>
        <v>249</v>
      </c>
      <c r="AF63" s="688"/>
      <c r="AG63" s="463"/>
      <c r="AH63" s="463"/>
    </row>
    <row r="64" spans="1:34" s="464" customFormat="1" ht="12.75" customHeight="1">
      <c r="A64" s="45"/>
      <c r="B64" s="467"/>
      <c r="C64" s="468"/>
      <c r="D64" s="468"/>
      <c r="E64" s="468"/>
      <c r="F64" s="469"/>
      <c r="G64" s="470"/>
      <c r="H64" s="470"/>
      <c r="I64" s="470"/>
      <c r="J64" s="470"/>
      <c r="K64" s="470"/>
      <c r="L64" s="470"/>
      <c r="M64" s="470"/>
      <c r="N64" s="470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2"/>
      <c r="AG64" s="463"/>
      <c r="AH64" s="463"/>
    </row>
    <row r="65" spans="1:34" s="447" customFormat="1" ht="35.25" customHeight="1" hidden="1">
      <c r="A65" s="442"/>
      <c r="B65" s="719" t="s">
        <v>86</v>
      </c>
      <c r="C65" s="719"/>
      <c r="D65" s="443"/>
      <c r="E65" s="443"/>
      <c r="F65" s="689" t="s">
        <v>89</v>
      </c>
      <c r="G65" s="689"/>
      <c r="H65" s="689"/>
      <c r="I65" s="689"/>
      <c r="J65" s="689"/>
      <c r="K65" s="689"/>
      <c r="L65" s="689"/>
      <c r="M65" s="1082" t="s">
        <v>247</v>
      </c>
      <c r="N65" s="1082"/>
      <c r="O65" s="1082"/>
      <c r="P65" s="1082"/>
      <c r="Q65" s="1082"/>
      <c r="R65" s="1082"/>
      <c r="S65" s="1082"/>
      <c r="T65" s="1082"/>
      <c r="U65" s="1082"/>
      <c r="V65" s="1082"/>
      <c r="W65" s="1082"/>
      <c r="X65" s="1082"/>
      <c r="Y65" s="1082"/>
      <c r="Z65" s="1082"/>
      <c r="AA65" s="1082"/>
      <c r="AB65" s="1082"/>
      <c r="AC65" s="1082"/>
      <c r="AD65" s="1082"/>
      <c r="AE65" s="1082"/>
      <c r="AF65" s="1082"/>
      <c r="AG65" s="446"/>
      <c r="AH65" s="446"/>
    </row>
    <row r="66" spans="1:34" s="447" customFormat="1" ht="35.25" customHeight="1" hidden="1">
      <c r="A66" s="442"/>
      <c r="B66" s="719" t="s">
        <v>245</v>
      </c>
      <c r="C66" s="719"/>
      <c r="D66" s="443"/>
      <c r="E66" s="443"/>
      <c r="F66" s="689" t="s">
        <v>196</v>
      </c>
      <c r="G66" s="689"/>
      <c r="H66" s="689"/>
      <c r="I66" s="689"/>
      <c r="J66" s="689"/>
      <c r="K66" s="689"/>
      <c r="L66" s="689"/>
      <c r="M66" s="1082" t="s">
        <v>248</v>
      </c>
      <c r="N66" s="1082"/>
      <c r="O66" s="1082"/>
      <c r="P66" s="1082"/>
      <c r="Q66" s="1082"/>
      <c r="R66" s="1082"/>
      <c r="S66" s="1082"/>
      <c r="T66" s="1082"/>
      <c r="U66" s="1082"/>
      <c r="V66" s="1082"/>
      <c r="W66" s="1082"/>
      <c r="X66" s="1082"/>
      <c r="Y66" s="1082"/>
      <c r="Z66" s="1082"/>
      <c r="AA66" s="1082"/>
      <c r="AB66" s="1082"/>
      <c r="AC66" s="1082"/>
      <c r="AD66" s="1082"/>
      <c r="AE66" s="1082"/>
      <c r="AF66" s="1082"/>
      <c r="AG66" s="446"/>
      <c r="AH66" s="446"/>
    </row>
    <row r="67" spans="1:34" s="447" customFormat="1" ht="46.5" customHeight="1" hidden="1">
      <c r="A67" s="442"/>
      <c r="B67" s="719" t="s">
        <v>169</v>
      </c>
      <c r="C67" s="719"/>
      <c r="D67" s="443"/>
      <c r="E67" s="443"/>
      <c r="F67" s="689" t="s">
        <v>246</v>
      </c>
      <c r="G67" s="689"/>
      <c r="H67" s="689"/>
      <c r="I67" s="689"/>
      <c r="J67" s="689"/>
      <c r="K67" s="689"/>
      <c r="L67" s="689"/>
      <c r="M67" s="1082" t="s">
        <v>249</v>
      </c>
      <c r="N67" s="1082"/>
      <c r="O67" s="1082"/>
      <c r="P67" s="1082"/>
      <c r="Q67" s="1082"/>
      <c r="R67" s="1082"/>
      <c r="S67" s="1082"/>
      <c r="T67" s="1082"/>
      <c r="U67" s="1082"/>
      <c r="V67" s="1082"/>
      <c r="W67" s="1082"/>
      <c r="X67" s="1082"/>
      <c r="Y67" s="1082"/>
      <c r="Z67" s="1082"/>
      <c r="AA67" s="1082"/>
      <c r="AB67" s="1082"/>
      <c r="AC67" s="1082"/>
      <c r="AD67" s="1082"/>
      <c r="AE67" s="1082"/>
      <c r="AF67" s="1082"/>
      <c r="AG67" s="446"/>
      <c r="AH67" s="446"/>
    </row>
    <row r="68" spans="13:32" ht="12.75" customHeight="1" hidden="1" thickBot="1">
      <c r="M68" s="690"/>
      <c r="N68" s="691"/>
      <c r="O68" s="691"/>
      <c r="P68" s="691"/>
      <c r="Q68" s="691"/>
      <c r="R68" s="691"/>
      <c r="S68" s="691"/>
      <c r="T68" s="691"/>
      <c r="U68" s="691"/>
      <c r="V68" s="691"/>
      <c r="W68" s="691"/>
      <c r="X68" s="691"/>
      <c r="Y68" s="691"/>
      <c r="Z68" s="691"/>
      <c r="AA68" s="691"/>
      <c r="AB68" s="691"/>
      <c r="AC68" s="691"/>
      <c r="AD68" s="691"/>
      <c r="AE68" s="691"/>
      <c r="AF68" s="691"/>
    </row>
    <row r="69" spans="1:32" s="17" customFormat="1" ht="22.5" customHeight="1" hidden="1" thickBot="1">
      <c r="A69" s="569" t="s">
        <v>201</v>
      </c>
      <c r="B69" s="570"/>
      <c r="C69" s="570"/>
      <c r="D69" s="570"/>
      <c r="E69" s="571"/>
      <c r="F69" s="55"/>
      <c r="G69" s="56"/>
      <c r="H69" s="56"/>
      <c r="I69" s="56"/>
      <c r="J69" s="56"/>
      <c r="K69" s="56"/>
      <c r="L69" s="56"/>
      <c r="M69" s="692"/>
      <c r="N69" s="691"/>
      <c r="O69" s="691"/>
      <c r="P69" s="691"/>
      <c r="Q69" s="691"/>
      <c r="R69" s="691"/>
      <c r="S69" s="691"/>
      <c r="T69" s="691"/>
      <c r="U69" s="691"/>
      <c r="V69" s="691"/>
      <c r="W69" s="691"/>
      <c r="X69" s="691"/>
      <c r="Y69" s="691"/>
      <c r="Z69" s="691"/>
      <c r="AA69" s="691"/>
      <c r="AB69" s="691"/>
      <c r="AC69" s="691"/>
      <c r="AD69" s="691"/>
      <c r="AE69" s="691"/>
      <c r="AF69" s="691"/>
    </row>
    <row r="70" spans="1:34" ht="16.5" customHeight="1" hidden="1" thickBot="1">
      <c r="A70" s="576"/>
      <c r="B70" s="580"/>
      <c r="C70" s="566" t="s">
        <v>202</v>
      </c>
      <c r="D70" s="566" t="s">
        <v>204</v>
      </c>
      <c r="E70" s="578" t="s">
        <v>203</v>
      </c>
      <c r="F70" s="3"/>
      <c r="G70" s="3"/>
      <c r="H70" s="3"/>
      <c r="I70" s="3"/>
      <c r="J70" s="3"/>
      <c r="K70" s="3"/>
      <c r="L70" s="3"/>
      <c r="M70" s="690"/>
      <c r="N70" s="691"/>
      <c r="O70" s="691"/>
      <c r="P70" s="691"/>
      <c r="Q70" s="691"/>
      <c r="R70" s="691"/>
      <c r="S70" s="691"/>
      <c r="T70" s="691"/>
      <c r="U70" s="691"/>
      <c r="V70" s="691"/>
      <c r="W70" s="691"/>
      <c r="X70" s="691"/>
      <c r="Y70" s="691"/>
      <c r="Z70" s="691"/>
      <c r="AA70" s="691"/>
      <c r="AB70" s="691"/>
      <c r="AC70" s="691"/>
      <c r="AD70" s="691"/>
      <c r="AE70" s="691"/>
      <c r="AF70" s="691"/>
      <c r="AG70" s="1"/>
      <c r="AH70" s="1"/>
    </row>
    <row r="71" spans="1:34" ht="16.5" customHeight="1" hidden="1" thickBot="1">
      <c r="A71" s="567">
        <v>1</v>
      </c>
      <c r="B71" s="568">
        <v>2</v>
      </c>
      <c r="C71" s="568">
        <v>10</v>
      </c>
      <c r="D71" s="568">
        <v>11</v>
      </c>
      <c r="E71" s="579">
        <v>12</v>
      </c>
      <c r="F71" s="3"/>
      <c r="G71" s="3"/>
      <c r="H71" s="3"/>
      <c r="I71" s="3"/>
      <c r="J71" s="3"/>
      <c r="K71" s="3"/>
      <c r="L71" s="3"/>
      <c r="M71" s="690"/>
      <c r="N71" s="691"/>
      <c r="O71" s="691"/>
      <c r="P71" s="691"/>
      <c r="Q71" s="691"/>
      <c r="R71" s="691"/>
      <c r="S71" s="691"/>
      <c r="T71" s="691"/>
      <c r="U71" s="691"/>
      <c r="V71" s="691"/>
      <c r="W71" s="691"/>
      <c r="X71" s="691"/>
      <c r="Y71" s="691"/>
      <c r="Z71" s="691"/>
      <c r="AA71" s="691"/>
      <c r="AB71" s="691"/>
      <c r="AC71" s="691"/>
      <c r="AD71" s="691"/>
      <c r="AE71" s="691"/>
      <c r="AF71" s="691"/>
      <c r="AG71" s="1"/>
      <c r="AH71" s="1"/>
    </row>
    <row r="72" spans="1:34" ht="18.75" customHeight="1" hidden="1">
      <c r="A72" s="572"/>
      <c r="B72" s="581" t="s">
        <v>205</v>
      </c>
      <c r="C72" s="582"/>
      <c r="D72" s="582"/>
      <c r="E72" s="583"/>
      <c r="F72" s="3"/>
      <c r="G72" s="3"/>
      <c r="H72" s="3"/>
      <c r="I72" s="3"/>
      <c r="J72" s="3"/>
      <c r="K72" s="3"/>
      <c r="L72" s="3"/>
      <c r="M72" s="690"/>
      <c r="N72" s="691"/>
      <c r="O72" s="691"/>
      <c r="P72" s="691"/>
      <c r="Q72" s="691"/>
      <c r="R72" s="691"/>
      <c r="S72" s="691"/>
      <c r="T72" s="691"/>
      <c r="U72" s="691"/>
      <c r="V72" s="691"/>
      <c r="W72" s="691"/>
      <c r="X72" s="691"/>
      <c r="Y72" s="691"/>
      <c r="Z72" s="691"/>
      <c r="AA72" s="691"/>
      <c r="AB72" s="691"/>
      <c r="AC72" s="691"/>
      <c r="AD72" s="691"/>
      <c r="AE72" s="691"/>
      <c r="AF72" s="691"/>
      <c r="AG72" s="1"/>
      <c r="AH72" s="1"/>
    </row>
    <row r="73" spans="1:34" ht="18.75" customHeight="1" hidden="1">
      <c r="A73" s="573" t="s">
        <v>208</v>
      </c>
      <c r="B73" s="581" t="s">
        <v>209</v>
      </c>
      <c r="C73" s="584"/>
      <c r="D73" s="585"/>
      <c r="E73" s="586"/>
      <c r="F73" s="3"/>
      <c r="G73" s="3"/>
      <c r="H73" s="3"/>
      <c r="I73" s="3"/>
      <c r="J73" s="3"/>
      <c r="K73" s="3"/>
      <c r="L73" s="3"/>
      <c r="M73" s="690"/>
      <c r="N73" s="691"/>
      <c r="O73" s="691"/>
      <c r="P73" s="691"/>
      <c r="Q73" s="691"/>
      <c r="R73" s="691"/>
      <c r="S73" s="691"/>
      <c r="T73" s="691"/>
      <c r="U73" s="691"/>
      <c r="V73" s="691"/>
      <c r="W73" s="691"/>
      <c r="X73" s="691"/>
      <c r="Y73" s="691"/>
      <c r="Z73" s="691"/>
      <c r="AA73" s="691"/>
      <c r="AB73" s="691"/>
      <c r="AC73" s="691"/>
      <c r="AD73" s="691"/>
      <c r="AE73" s="691"/>
      <c r="AF73" s="691"/>
      <c r="AG73" s="1"/>
      <c r="AH73" s="1"/>
    </row>
    <row r="74" spans="1:34" ht="18.75" customHeight="1" hidden="1">
      <c r="A74" s="573" t="s">
        <v>210</v>
      </c>
      <c r="B74" s="584" t="s">
        <v>207</v>
      </c>
      <c r="C74" s="584"/>
      <c r="D74" s="587"/>
      <c r="E74" s="588"/>
      <c r="F74" s="3"/>
      <c r="G74" s="3"/>
      <c r="H74" s="3"/>
      <c r="I74" s="3"/>
      <c r="J74" s="3"/>
      <c r="K74" s="3"/>
      <c r="L74" s="3"/>
      <c r="M74" s="690"/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691"/>
      <c r="AG74" s="1"/>
      <c r="AH74" s="1"/>
    </row>
    <row r="75" spans="1:34" ht="18.75" customHeight="1" hidden="1">
      <c r="A75" s="573"/>
      <c r="B75" s="584" t="s">
        <v>214</v>
      </c>
      <c r="C75" s="589">
        <f>D75</f>
        <v>13.126999999999999</v>
      </c>
      <c r="D75" s="590">
        <f>D40+D27+D25</f>
        <v>13.126999999999999</v>
      </c>
      <c r="E75" s="591">
        <f>D75/C75*100</f>
        <v>100</v>
      </c>
      <c r="F75" s="3"/>
      <c r="G75" s="3"/>
      <c r="H75" s="3"/>
      <c r="I75" s="3"/>
      <c r="J75" s="3"/>
      <c r="K75" s="3"/>
      <c r="L75" s="3"/>
      <c r="M75" s="690"/>
      <c r="N75" s="691"/>
      <c r="O75" s="691"/>
      <c r="P75" s="691"/>
      <c r="Q75" s="691"/>
      <c r="R75" s="691"/>
      <c r="S75" s="691"/>
      <c r="T75" s="691"/>
      <c r="U75" s="691"/>
      <c r="V75" s="691"/>
      <c r="W75" s="691"/>
      <c r="X75" s="691"/>
      <c r="Y75" s="691"/>
      <c r="Z75" s="691"/>
      <c r="AA75" s="691"/>
      <c r="AB75" s="691"/>
      <c r="AC75" s="691"/>
      <c r="AD75" s="691"/>
      <c r="AE75" s="691"/>
      <c r="AF75" s="691"/>
      <c r="AG75" s="1"/>
      <c r="AH75" s="1"/>
    </row>
    <row r="76" spans="1:34" ht="19.5" customHeight="1" hidden="1" thickBot="1">
      <c r="A76" s="574"/>
      <c r="B76" s="592" t="s">
        <v>213</v>
      </c>
      <c r="C76" s="593">
        <f>D76</f>
        <v>98.401</v>
      </c>
      <c r="D76" s="593">
        <f>E40+E27+E25</f>
        <v>98.401</v>
      </c>
      <c r="E76" s="594">
        <f>D76/C76*100</f>
        <v>100</v>
      </c>
      <c r="F76" s="3"/>
      <c r="G76" s="3"/>
      <c r="H76" s="3"/>
      <c r="I76" s="3"/>
      <c r="J76" s="3"/>
      <c r="K76" s="3"/>
      <c r="L76" s="3"/>
      <c r="M76" s="690"/>
      <c r="N76" s="691"/>
      <c r="O76" s="691"/>
      <c r="P76" s="691"/>
      <c r="Q76" s="691"/>
      <c r="R76" s="691"/>
      <c r="S76" s="691"/>
      <c r="T76" s="691"/>
      <c r="U76" s="691"/>
      <c r="V76" s="691"/>
      <c r="W76" s="691"/>
      <c r="X76" s="691"/>
      <c r="Y76" s="691"/>
      <c r="Z76" s="691"/>
      <c r="AA76" s="691"/>
      <c r="AB76" s="691"/>
      <c r="AC76" s="691"/>
      <c r="AD76" s="691"/>
      <c r="AE76" s="691"/>
      <c r="AF76" s="691"/>
      <c r="AG76" s="1"/>
      <c r="AH76" s="1"/>
    </row>
    <row r="77" spans="1:34" ht="18.75" customHeight="1" hidden="1">
      <c r="A77" s="573" t="s">
        <v>212</v>
      </c>
      <c r="B77" s="584" t="s">
        <v>206</v>
      </c>
      <c r="C77" s="584"/>
      <c r="D77" s="584"/>
      <c r="E77" s="595"/>
      <c r="F77" s="3"/>
      <c r="G77" s="3"/>
      <c r="H77" s="3"/>
      <c r="I77" s="3"/>
      <c r="J77" s="3"/>
      <c r="K77" s="3"/>
      <c r="L77" s="3"/>
      <c r="M77" s="690"/>
      <c r="N77" s="691"/>
      <c r="O77" s="691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1"/>
      <c r="AD77" s="691"/>
      <c r="AE77" s="691"/>
      <c r="AF77" s="691"/>
      <c r="AG77" s="1"/>
      <c r="AH77" s="1"/>
    </row>
    <row r="78" spans="1:34" ht="18.75" customHeight="1" hidden="1">
      <c r="A78" s="575"/>
      <c r="B78" s="584" t="s">
        <v>211</v>
      </c>
      <c r="C78" s="584"/>
      <c r="D78" s="584"/>
      <c r="E78" s="595"/>
      <c r="F78" s="3"/>
      <c r="G78" s="3"/>
      <c r="H78" s="3"/>
      <c r="I78" s="3"/>
      <c r="J78" s="3"/>
      <c r="K78" s="3"/>
      <c r="L78" s="3"/>
      <c r="M78" s="690"/>
      <c r="N78" s="691"/>
      <c r="O78" s="691"/>
      <c r="P78" s="691"/>
      <c r="Q78" s="691"/>
      <c r="R78" s="691"/>
      <c r="S78" s="691"/>
      <c r="T78" s="691"/>
      <c r="U78" s="691"/>
      <c r="V78" s="691"/>
      <c r="W78" s="691"/>
      <c r="X78" s="691"/>
      <c r="Y78" s="691"/>
      <c r="Z78" s="691"/>
      <c r="AA78" s="691"/>
      <c r="AB78" s="691"/>
      <c r="AC78" s="691"/>
      <c r="AD78" s="691"/>
      <c r="AE78" s="691"/>
      <c r="AF78" s="691"/>
      <c r="AG78" s="1"/>
      <c r="AH78" s="1"/>
    </row>
    <row r="79" spans="1:34" ht="19.5" customHeight="1" hidden="1" thickBot="1">
      <c r="A79" s="577"/>
      <c r="B79" s="596" t="s">
        <v>215</v>
      </c>
      <c r="C79" s="597">
        <v>28.02</v>
      </c>
      <c r="D79" s="597">
        <f>D47</f>
        <v>12.56</v>
      </c>
      <c r="E79" s="598">
        <f>D79/C79*100</f>
        <v>44.82512491077802</v>
      </c>
      <c r="F79" s="3"/>
      <c r="G79" s="3"/>
      <c r="H79" s="3"/>
      <c r="I79" s="3"/>
      <c r="J79" s="3"/>
      <c r="K79" s="3"/>
      <c r="L79" s="3"/>
      <c r="M79" s="690"/>
      <c r="N79" s="691"/>
      <c r="O79" s="691"/>
      <c r="P79" s="691"/>
      <c r="Q79" s="691"/>
      <c r="R79" s="691"/>
      <c r="S79" s="691"/>
      <c r="T79" s="691"/>
      <c r="U79" s="691"/>
      <c r="V79" s="691"/>
      <c r="W79" s="691"/>
      <c r="X79" s="691"/>
      <c r="Y79" s="691"/>
      <c r="Z79" s="691"/>
      <c r="AA79" s="691"/>
      <c r="AB79" s="691"/>
      <c r="AC79" s="691"/>
      <c r="AD79" s="691"/>
      <c r="AE79" s="691"/>
      <c r="AF79" s="691"/>
      <c r="AG79" s="1"/>
      <c r="AH79" s="1"/>
    </row>
    <row r="80" spans="2:34" s="30" customFormat="1" ht="35.25" customHeight="1" hidden="1">
      <c r="B80" s="56" t="s">
        <v>240</v>
      </c>
      <c r="C80" s="677"/>
      <c r="F80" s="678"/>
      <c r="G80" s="12"/>
      <c r="H80" s="12"/>
      <c r="I80" s="12"/>
      <c r="J80" s="12"/>
      <c r="K80" s="30" t="s">
        <v>241</v>
      </c>
      <c r="L80" s="12"/>
      <c r="M80" s="693"/>
      <c r="N80" s="691"/>
      <c r="O80" s="691"/>
      <c r="P80" s="691"/>
      <c r="Q80" s="691"/>
      <c r="R80" s="691"/>
      <c r="S80" s="691"/>
      <c r="T80" s="691"/>
      <c r="U80" s="691"/>
      <c r="V80" s="691"/>
      <c r="W80" s="691"/>
      <c r="X80" s="691"/>
      <c r="Y80" s="691"/>
      <c r="Z80" s="691"/>
      <c r="AA80" s="691"/>
      <c r="AB80" s="691"/>
      <c r="AC80" s="691"/>
      <c r="AD80" s="691"/>
      <c r="AE80" s="691"/>
      <c r="AF80" s="691"/>
      <c r="AG80" s="31"/>
      <c r="AH80" s="31"/>
    </row>
    <row r="81" spans="2:34" s="17" customFormat="1" ht="18.75" customHeight="1" hidden="1">
      <c r="B81" s="641" t="s">
        <v>229</v>
      </c>
      <c r="C81" s="642"/>
      <c r="D81" s="643">
        <f>D25+D28</f>
        <v>18.887999999999998</v>
      </c>
      <c r="E81" s="643">
        <f>E25+E28</f>
        <v>140.077</v>
      </c>
      <c r="F81" s="54"/>
      <c r="G81" s="12"/>
      <c r="H81" s="12"/>
      <c r="I81" s="12"/>
      <c r="J81" s="12"/>
      <c r="K81" s="12"/>
      <c r="L81" s="12"/>
      <c r="M81" s="692"/>
      <c r="N81" s="691"/>
      <c r="O81" s="691"/>
      <c r="P81" s="691"/>
      <c r="Q81" s="691"/>
      <c r="R81" s="691"/>
      <c r="S81" s="691"/>
      <c r="T81" s="691"/>
      <c r="U81" s="691"/>
      <c r="V81" s="691"/>
      <c r="W81" s="691"/>
      <c r="X81" s="691"/>
      <c r="Y81" s="691"/>
      <c r="Z81" s="691"/>
      <c r="AA81" s="691"/>
      <c r="AB81" s="691"/>
      <c r="AC81" s="691"/>
      <c r="AD81" s="691"/>
      <c r="AE81" s="691"/>
      <c r="AF81" s="691"/>
      <c r="AG81" s="36"/>
      <c r="AH81" s="36"/>
    </row>
    <row r="82" spans="2:34" s="17" customFormat="1" ht="18.75" customHeight="1" hidden="1">
      <c r="B82" s="644" t="s">
        <v>30</v>
      </c>
      <c r="C82" s="642"/>
      <c r="D82" s="645"/>
      <c r="E82" s="645"/>
      <c r="F82" s="54"/>
      <c r="G82" s="12"/>
      <c r="H82" s="12"/>
      <c r="I82" s="12"/>
      <c r="J82" s="12"/>
      <c r="K82" s="12"/>
      <c r="L82" s="12"/>
      <c r="M82" s="692"/>
      <c r="N82" s="691"/>
      <c r="O82" s="691"/>
      <c r="P82" s="691"/>
      <c r="Q82" s="691"/>
      <c r="R82" s="691"/>
      <c r="S82" s="691"/>
      <c r="T82" s="691"/>
      <c r="U82" s="691"/>
      <c r="V82" s="691"/>
      <c r="W82" s="691"/>
      <c r="X82" s="691"/>
      <c r="Y82" s="691"/>
      <c r="Z82" s="691"/>
      <c r="AA82" s="691"/>
      <c r="AB82" s="691"/>
      <c r="AC82" s="691"/>
      <c r="AD82" s="691"/>
      <c r="AE82" s="691"/>
      <c r="AF82" s="691"/>
      <c r="AG82" s="36"/>
      <c r="AH82" s="36"/>
    </row>
    <row r="83" spans="1:32" ht="35.25" customHeight="1" hidden="1">
      <c r="A83" s="1" t="s">
        <v>242</v>
      </c>
      <c r="M83" s="690"/>
      <c r="N83" s="691"/>
      <c r="O83" s="691"/>
      <c r="P83" s="691"/>
      <c r="Q83" s="691"/>
      <c r="R83" s="691"/>
      <c r="S83" s="691"/>
      <c r="T83" s="691"/>
      <c r="U83" s="691"/>
      <c r="V83" s="691"/>
      <c r="W83" s="691"/>
      <c r="X83" s="691"/>
      <c r="Y83" s="691"/>
      <c r="Z83" s="691"/>
      <c r="AA83" s="691"/>
      <c r="AB83" s="691"/>
      <c r="AC83" s="691"/>
      <c r="AD83" s="691"/>
      <c r="AE83" s="691"/>
      <c r="AF83" s="691"/>
    </row>
    <row r="84" spans="1:34" s="447" customFormat="1" ht="46.5" customHeight="1" hidden="1">
      <c r="A84" s="442"/>
      <c r="B84" s="719" t="s">
        <v>169</v>
      </c>
      <c r="C84" s="719"/>
      <c r="D84" s="443"/>
      <c r="E84" s="443"/>
      <c r="F84" s="689" t="s">
        <v>181</v>
      </c>
      <c r="G84" s="689"/>
      <c r="H84" s="689"/>
      <c r="I84" s="689"/>
      <c r="J84" s="689"/>
      <c r="K84" s="689"/>
      <c r="L84" s="689"/>
      <c r="M84" s="1082" t="s">
        <v>250</v>
      </c>
      <c r="N84" s="1082"/>
      <c r="O84" s="1082"/>
      <c r="P84" s="1082"/>
      <c r="Q84" s="1082"/>
      <c r="R84" s="1082"/>
      <c r="S84" s="1082"/>
      <c r="T84" s="1082"/>
      <c r="U84" s="1082"/>
      <c r="V84" s="1082"/>
      <c r="W84" s="1082"/>
      <c r="X84" s="1082"/>
      <c r="Y84" s="1082"/>
      <c r="Z84" s="1082"/>
      <c r="AA84" s="1082"/>
      <c r="AB84" s="1082"/>
      <c r="AC84" s="1082"/>
      <c r="AD84" s="1082"/>
      <c r="AE84" s="1082"/>
      <c r="AF84" s="1082"/>
      <c r="AG84" s="446"/>
      <c r="AH84" s="446"/>
    </row>
  </sheetData>
  <sheetProtection/>
  <mergeCells count="226">
    <mergeCell ref="I4:AF4"/>
    <mergeCell ref="B2:C3"/>
    <mergeCell ref="I1:AF1"/>
    <mergeCell ref="I2:AF2"/>
    <mergeCell ref="I3:AF3"/>
    <mergeCell ref="I5:AF5"/>
    <mergeCell ref="B1:C1"/>
    <mergeCell ref="B5:C5"/>
    <mergeCell ref="B84:C84"/>
    <mergeCell ref="M65:AF65"/>
    <mergeCell ref="M66:AF66"/>
    <mergeCell ref="I47:I49"/>
    <mergeCell ref="E47:E49"/>
    <mergeCell ref="J56:J57"/>
    <mergeCell ref="O54:O55"/>
    <mergeCell ref="P54:P55"/>
    <mergeCell ref="Q54:Q55"/>
    <mergeCell ref="I45:I46"/>
    <mergeCell ref="J47:J49"/>
    <mergeCell ref="H54:H55"/>
    <mergeCell ref="I6:AF6"/>
    <mergeCell ref="M84:AF84"/>
    <mergeCell ref="M67:AF67"/>
    <mergeCell ref="AB47:AB49"/>
    <mergeCell ref="X15:X16"/>
    <mergeCell ref="AB24:AB26"/>
    <mergeCell ref="Y15:AA15"/>
    <mergeCell ref="A19:A23"/>
    <mergeCell ref="O19:O23"/>
    <mergeCell ref="C19:C23"/>
    <mergeCell ref="B13:S13"/>
    <mergeCell ref="D50:D51"/>
    <mergeCell ref="X47:X49"/>
    <mergeCell ref="D15:D16"/>
    <mergeCell ref="E15:E16"/>
    <mergeCell ref="P15:P16"/>
    <mergeCell ref="Q15:S15"/>
    <mergeCell ref="B6:C6"/>
    <mergeCell ref="D45:D46"/>
    <mergeCell ref="D47:D49"/>
    <mergeCell ref="E45:E46"/>
    <mergeCell ref="D25:D26"/>
    <mergeCell ref="A8:AF8"/>
    <mergeCell ref="A9:AF9"/>
    <mergeCell ref="AF14:AF16"/>
    <mergeCell ref="A14:A16"/>
    <mergeCell ref="B14:B16"/>
    <mergeCell ref="C14:C16"/>
    <mergeCell ref="D14:E14"/>
    <mergeCell ref="F14:F16"/>
    <mergeCell ref="G14:G16"/>
    <mergeCell ref="T15:T16"/>
    <mergeCell ref="U15:W15"/>
    <mergeCell ref="J14:J16"/>
    <mergeCell ref="H14:H16"/>
    <mergeCell ref="I14:I16"/>
    <mergeCell ref="AB15:AB16"/>
    <mergeCell ref="AC15:AE15"/>
    <mergeCell ref="O14:O16"/>
    <mergeCell ref="P14:AE14"/>
    <mergeCell ref="O27:O31"/>
    <mergeCell ref="AF27:AF31"/>
    <mergeCell ref="A24:A26"/>
    <mergeCell ref="F24:F26"/>
    <mergeCell ref="G24:G26"/>
    <mergeCell ref="O24:O26"/>
    <mergeCell ref="AF24:AF26"/>
    <mergeCell ref="A27:A31"/>
    <mergeCell ref="C27:C31"/>
    <mergeCell ref="F27:F31"/>
    <mergeCell ref="C25:C26"/>
    <mergeCell ref="O40:O41"/>
    <mergeCell ref="P40:P41"/>
    <mergeCell ref="G27:G31"/>
    <mergeCell ref="Q40:Q41"/>
    <mergeCell ref="Q45:Q46"/>
    <mergeCell ref="A40:A41"/>
    <mergeCell ref="C40:C41"/>
    <mergeCell ref="D40:D41"/>
    <mergeCell ref="E40:E41"/>
    <mergeCell ref="F40:F41"/>
    <mergeCell ref="G40:G41"/>
    <mergeCell ref="M45:M46"/>
    <mergeCell ref="H45:H46"/>
    <mergeCell ref="AC40:AC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W45:W46"/>
    <mergeCell ref="Z45:Z46"/>
    <mergeCell ref="AA45:AA46"/>
    <mergeCell ref="AB45:AB46"/>
    <mergeCell ref="AD40:AD41"/>
    <mergeCell ref="AE40:AE41"/>
    <mergeCell ref="AF40:AF41"/>
    <mergeCell ref="A45:A46"/>
    <mergeCell ref="C45:C46"/>
    <mergeCell ref="F45:F46"/>
    <mergeCell ref="G45:G46"/>
    <mergeCell ref="O45:O46"/>
    <mergeCell ref="P45:P46"/>
    <mergeCell ref="Y45:Y46"/>
    <mergeCell ref="AC45:AC46"/>
    <mergeCell ref="R45:R46"/>
    <mergeCell ref="S45:S46"/>
    <mergeCell ref="T45:T46"/>
    <mergeCell ref="U45:U46"/>
    <mergeCell ref="V45:V46"/>
    <mergeCell ref="AD45:AD46"/>
    <mergeCell ref="AE45:AE46"/>
    <mergeCell ref="AF45:AF46"/>
    <mergeCell ref="A47:A49"/>
    <mergeCell ref="C47:C49"/>
    <mergeCell ref="F47:F49"/>
    <mergeCell ref="G47:G49"/>
    <mergeCell ref="O47:O49"/>
    <mergeCell ref="AF47:AF49"/>
    <mergeCell ref="X45:X46"/>
    <mergeCell ref="A54:A55"/>
    <mergeCell ref="C54:C55"/>
    <mergeCell ref="D54:D55"/>
    <mergeCell ref="E54:E55"/>
    <mergeCell ref="F54:F55"/>
    <mergeCell ref="G54:G55"/>
    <mergeCell ref="AE54:AE55"/>
    <mergeCell ref="AF54:AF55"/>
    <mergeCell ref="U54:U55"/>
    <mergeCell ref="V54:V55"/>
    <mergeCell ref="W54:W55"/>
    <mergeCell ref="X54:X55"/>
    <mergeCell ref="Y54:Y55"/>
    <mergeCell ref="Z54:Z55"/>
    <mergeCell ref="AB54:AB55"/>
    <mergeCell ref="AC54:AC55"/>
    <mergeCell ref="T56:T57"/>
    <mergeCell ref="A56:A57"/>
    <mergeCell ref="F56:F57"/>
    <mergeCell ref="G56:G57"/>
    <mergeCell ref="K56:K57"/>
    <mergeCell ref="L56:L57"/>
    <mergeCell ref="M56:M57"/>
    <mergeCell ref="I56:I57"/>
    <mergeCell ref="AE56:AE57"/>
    <mergeCell ref="AF56:AF57"/>
    <mergeCell ref="W56:W57"/>
    <mergeCell ref="X56:X57"/>
    <mergeCell ref="Y56:Y57"/>
    <mergeCell ref="Z56:Z57"/>
    <mergeCell ref="AB56:AB57"/>
    <mergeCell ref="AC56:AC57"/>
    <mergeCell ref="AD56:AD57"/>
    <mergeCell ref="A61:A63"/>
    <mergeCell ref="B61:B63"/>
    <mergeCell ref="C61:E61"/>
    <mergeCell ref="C62:E62"/>
    <mergeCell ref="C63:E63"/>
    <mergeCell ref="R56:R57"/>
    <mergeCell ref="N56:N57"/>
    <mergeCell ref="C56:C57"/>
    <mergeCell ref="O56:O57"/>
    <mergeCell ref="B66:C66"/>
    <mergeCell ref="AA56:AA57"/>
    <mergeCell ref="AA54:AA55"/>
    <mergeCell ref="P56:P57"/>
    <mergeCell ref="B67:C67"/>
    <mergeCell ref="B65:C65"/>
    <mergeCell ref="U56:U57"/>
    <mergeCell ref="J54:J55"/>
    <mergeCell ref="K54:K55"/>
    <mergeCell ref="Q56:Q57"/>
    <mergeCell ref="S50:S51"/>
    <mergeCell ref="V56:V57"/>
    <mergeCell ref="P47:P49"/>
    <mergeCell ref="U50:U51"/>
    <mergeCell ref="R50:R51"/>
    <mergeCell ref="S56:S57"/>
    <mergeCell ref="R54:R55"/>
    <mergeCell ref="S54:S55"/>
    <mergeCell ref="T54:T55"/>
    <mergeCell ref="AD54:AD55"/>
    <mergeCell ref="A50:A51"/>
    <mergeCell ref="C50:C51"/>
    <mergeCell ref="F50:F51"/>
    <mergeCell ref="G50:G51"/>
    <mergeCell ref="E50:E51"/>
    <mergeCell ref="Q50:Q51"/>
    <mergeCell ref="P50:P51"/>
    <mergeCell ref="L54:L55"/>
    <mergeCell ref="I54:I55"/>
    <mergeCell ref="AF50:AF51"/>
    <mergeCell ref="V50:V51"/>
    <mergeCell ref="W50:W51"/>
    <mergeCell ref="X50:X51"/>
    <mergeCell ref="Y50:Y51"/>
    <mergeCell ref="AB50:AB51"/>
    <mergeCell ref="AC50:AC51"/>
    <mergeCell ref="AE50:AE51"/>
    <mergeCell ref="AA50:AA51"/>
    <mergeCell ref="AD50:AD51"/>
    <mergeCell ref="Z50:Z51"/>
    <mergeCell ref="T50:T51"/>
    <mergeCell ref="K45:K46"/>
    <mergeCell ref="K47:K49"/>
    <mergeCell ref="L45:L46"/>
    <mergeCell ref="L47:L49"/>
    <mergeCell ref="M47:M49"/>
    <mergeCell ref="T47:T49"/>
    <mergeCell ref="O50:O51"/>
    <mergeCell ref="J45:J46"/>
    <mergeCell ref="M54:M55"/>
    <mergeCell ref="N54:N55"/>
    <mergeCell ref="N45:N46"/>
    <mergeCell ref="N47:N49"/>
    <mergeCell ref="K14:N14"/>
    <mergeCell ref="K15:K16"/>
    <mergeCell ref="L15:L16"/>
    <mergeCell ref="M15:M16"/>
    <mergeCell ref="N15:N16"/>
  </mergeCells>
  <printOptions/>
  <pageMargins left="0.3937007874015748" right="0.1968503937007874" top="0.16" bottom="0.15748031496062992" header="0.31496062992125984" footer="0.15748031496062992"/>
  <pageSetup fitToHeight="1" fitToWidth="1" horizontalDpi="600" verticalDpi="600" orientation="portrait" paperSize="9" scale="65" r:id="rId1"/>
  <rowBreaks count="1" manualBreakCount="1">
    <brk id="86" max="3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C8" sqref="C8"/>
    </sheetView>
  </sheetViews>
  <sheetFormatPr defaultColWidth="9.00390625" defaultRowHeight="12.75"/>
  <cols>
    <col min="1" max="1" width="7.875" style="696" customWidth="1"/>
    <col min="2" max="2" width="39.00390625" style="696" customWidth="1"/>
    <col min="3" max="3" width="32.75390625" style="696" customWidth="1"/>
    <col min="4" max="4" width="8.75390625" style="696" customWidth="1"/>
    <col min="5" max="5" width="10.00390625" style="696" customWidth="1"/>
    <col min="6" max="16384" width="9.125" style="696" customWidth="1"/>
  </cols>
  <sheetData>
    <row r="1" spans="1:3" ht="12.75" hidden="1">
      <c r="A1" s="1099" t="s">
        <v>254</v>
      </c>
      <c r="B1" s="1099"/>
      <c r="C1" s="1099"/>
    </row>
    <row r="2" spans="1:3" ht="12.75">
      <c r="A2" s="695"/>
      <c r="B2" s="695"/>
      <c r="C2" s="695"/>
    </row>
    <row r="3" spans="1:7" ht="40.5" customHeight="1">
      <c r="A3" s="1100" t="s">
        <v>282</v>
      </c>
      <c r="B3" s="1100"/>
      <c r="C3" s="1100"/>
      <c r="D3" s="1100"/>
      <c r="E3" s="1100"/>
      <c r="G3" s="697"/>
    </row>
    <row r="4" spans="1:5" ht="9" customHeight="1" thickBot="1">
      <c r="A4" s="1101"/>
      <c r="B4" s="1101"/>
      <c r="C4" s="1101"/>
      <c r="D4" s="1101"/>
      <c r="E4" s="1101"/>
    </row>
    <row r="5" spans="1:5" s="698" customFormat="1" ht="33.75" customHeight="1">
      <c r="A5" s="1102" t="s">
        <v>255</v>
      </c>
      <c r="B5" s="1102" t="s">
        <v>1</v>
      </c>
      <c r="C5" s="1102" t="s">
        <v>256</v>
      </c>
      <c r="D5" s="1102" t="s">
        <v>257</v>
      </c>
      <c r="E5" s="1102" t="s">
        <v>276</v>
      </c>
    </row>
    <row r="6" spans="1:5" ht="39.75" customHeight="1" thickBot="1">
      <c r="A6" s="1103"/>
      <c r="B6" s="1103"/>
      <c r="C6" s="1103"/>
      <c r="D6" s="1103"/>
      <c r="E6" s="1103"/>
    </row>
    <row r="7" spans="1:5" ht="17.25" customHeight="1">
      <c r="A7" s="1088" t="s">
        <v>113</v>
      </c>
      <c r="B7" s="1093" t="s">
        <v>266</v>
      </c>
      <c r="C7" s="699" t="s">
        <v>275</v>
      </c>
      <c r="D7" s="699" t="s">
        <v>259</v>
      </c>
      <c r="E7" s="700">
        <v>160</v>
      </c>
    </row>
    <row r="8" spans="1:5" ht="17.25" customHeight="1">
      <c r="A8" s="1092"/>
      <c r="B8" s="1094"/>
      <c r="C8" s="701" t="s">
        <v>277</v>
      </c>
      <c r="D8" s="701" t="s">
        <v>259</v>
      </c>
      <c r="E8" s="702">
        <v>97</v>
      </c>
    </row>
    <row r="9" spans="1:5" ht="17.25" customHeight="1">
      <c r="A9" s="1092"/>
      <c r="B9" s="1094"/>
      <c r="C9" s="707" t="s">
        <v>279</v>
      </c>
      <c r="D9" s="701" t="s">
        <v>259</v>
      </c>
      <c r="E9" s="718">
        <v>241</v>
      </c>
    </row>
    <row r="10" spans="1:5" ht="17.25" customHeight="1" thickBot="1">
      <c r="A10" s="1089"/>
      <c r="B10" s="1095"/>
      <c r="C10" s="704" t="s">
        <v>262</v>
      </c>
      <c r="D10" s="705" t="s">
        <v>259</v>
      </c>
      <c r="E10" s="706">
        <v>396</v>
      </c>
    </row>
    <row r="11" spans="1:5" ht="16.5" customHeight="1">
      <c r="A11" s="1092" t="s">
        <v>41</v>
      </c>
      <c r="B11" s="1096" t="s">
        <v>280</v>
      </c>
      <c r="C11" s="701" t="s">
        <v>281</v>
      </c>
      <c r="D11" s="701" t="s">
        <v>259</v>
      </c>
      <c r="E11" s="703">
        <v>17</v>
      </c>
    </row>
    <row r="12" spans="1:5" ht="16.5" customHeight="1">
      <c r="A12" s="1092"/>
      <c r="B12" s="1097"/>
      <c r="C12" s="708" t="s">
        <v>261</v>
      </c>
      <c r="D12" s="701" t="s">
        <v>259</v>
      </c>
      <c r="E12" s="703">
        <v>17</v>
      </c>
    </row>
    <row r="13" spans="1:5" ht="16.5" customHeight="1" thickBot="1">
      <c r="A13" s="1092"/>
      <c r="B13" s="1097"/>
      <c r="C13" s="704" t="s">
        <v>262</v>
      </c>
      <c r="D13" s="704" t="s">
        <v>259</v>
      </c>
      <c r="E13" s="706">
        <v>29</v>
      </c>
    </row>
    <row r="14" spans="1:7" ht="16.5" customHeight="1">
      <c r="A14" s="1088"/>
      <c r="B14" s="1090" t="s">
        <v>263</v>
      </c>
      <c r="C14" s="699" t="s">
        <v>275</v>
      </c>
      <c r="D14" s="699" t="s">
        <v>259</v>
      </c>
      <c r="E14" s="700">
        <v>160</v>
      </c>
      <c r="G14" s="697"/>
    </row>
    <row r="15" spans="1:7" ht="16.5" customHeight="1">
      <c r="A15" s="1092"/>
      <c r="B15" s="1098"/>
      <c r="C15" s="701" t="s">
        <v>277</v>
      </c>
      <c r="D15" s="701" t="s">
        <v>259</v>
      </c>
      <c r="E15" s="702">
        <v>97</v>
      </c>
      <c r="G15" s="697"/>
    </row>
    <row r="16" spans="1:7" ht="16.5" customHeight="1">
      <c r="A16" s="1092"/>
      <c r="B16" s="1098"/>
      <c r="C16" s="701" t="s">
        <v>278</v>
      </c>
      <c r="D16" s="701" t="s">
        <v>259</v>
      </c>
      <c r="E16" s="703">
        <v>160</v>
      </c>
      <c r="G16" s="697"/>
    </row>
    <row r="17" spans="1:7" ht="16.5" customHeight="1">
      <c r="A17" s="1092"/>
      <c r="B17" s="1098"/>
      <c r="C17" s="709" t="s">
        <v>279</v>
      </c>
      <c r="D17" s="701" t="s">
        <v>259</v>
      </c>
      <c r="E17" s="718">
        <v>241</v>
      </c>
      <c r="G17" s="697"/>
    </row>
    <row r="18" spans="1:7" ht="16.5" customHeight="1">
      <c r="A18" s="1092"/>
      <c r="B18" s="1098"/>
      <c r="C18" s="709" t="s">
        <v>281</v>
      </c>
      <c r="D18" s="701" t="s">
        <v>259</v>
      </c>
      <c r="E18" s="718">
        <v>17</v>
      </c>
      <c r="G18" s="697"/>
    </row>
    <row r="19" spans="1:7" ht="16.5" customHeight="1">
      <c r="A19" s="1092"/>
      <c r="B19" s="1098"/>
      <c r="C19" s="708" t="s">
        <v>261</v>
      </c>
      <c r="D19" s="701" t="s">
        <v>259</v>
      </c>
      <c r="E19" s="703">
        <v>17</v>
      </c>
      <c r="G19" s="697"/>
    </row>
    <row r="20" spans="1:7" ht="16.5" thickBot="1">
      <c r="A20" s="1089"/>
      <c r="B20" s="1091"/>
      <c r="C20" s="704" t="s">
        <v>262</v>
      </c>
      <c r="D20" s="705" t="s">
        <v>259</v>
      </c>
      <c r="E20" s="706">
        <f>396+E13</f>
        <v>425</v>
      </c>
      <c r="G20" s="697"/>
    </row>
    <row r="21" spans="1:7" ht="23.25" customHeight="1">
      <c r="A21" s="1088"/>
      <c r="B21" s="1090" t="s">
        <v>264</v>
      </c>
      <c r="C21" s="710" t="s">
        <v>260</v>
      </c>
      <c r="D21" s="711" t="s">
        <v>259</v>
      </c>
      <c r="E21" s="712">
        <v>120</v>
      </c>
      <c r="G21" s="697"/>
    </row>
    <row r="22" spans="1:5" ht="23.25" customHeight="1" thickBot="1">
      <c r="A22" s="1089"/>
      <c r="B22" s="1091"/>
      <c r="C22" s="713" t="s">
        <v>258</v>
      </c>
      <c r="D22" s="713" t="s">
        <v>259</v>
      </c>
      <c r="E22" s="706">
        <v>400</v>
      </c>
    </row>
    <row r="23" spans="1:5" ht="15.75">
      <c r="A23" s="1"/>
      <c r="B23" s="714"/>
      <c r="C23" s="1"/>
      <c r="D23" s="1"/>
      <c r="E23" s="1"/>
    </row>
    <row r="24" spans="1:5" ht="24.75" customHeight="1">
      <c r="A24" s="1"/>
      <c r="B24" s="714"/>
      <c r="C24" s="1"/>
      <c r="D24" s="1"/>
      <c r="E24" s="1"/>
    </row>
    <row r="25" spans="1:5" ht="16.5">
      <c r="A25" s="715"/>
      <c r="B25" s="715" t="s">
        <v>265</v>
      </c>
      <c r="C25" s="715" t="s">
        <v>89</v>
      </c>
      <c r="D25" s="715"/>
      <c r="E25" s="715"/>
    </row>
    <row r="26" spans="1:5" ht="16.5">
      <c r="A26" s="715"/>
      <c r="B26" s="715"/>
      <c r="C26" s="715"/>
      <c r="D26" s="715"/>
      <c r="E26" s="715"/>
    </row>
    <row r="27" spans="1:5" ht="16.5">
      <c r="A27" s="715"/>
      <c r="B27" s="715" t="s">
        <v>245</v>
      </c>
      <c r="C27" s="715" t="s">
        <v>196</v>
      </c>
      <c r="D27" s="715"/>
      <c r="E27" s="715"/>
    </row>
  </sheetData>
  <sheetProtection/>
  <mergeCells count="16">
    <mergeCell ref="A1:C1"/>
    <mergeCell ref="A3:E3"/>
    <mergeCell ref="A4:E4"/>
    <mergeCell ref="A5:A6"/>
    <mergeCell ref="B5:B6"/>
    <mergeCell ref="C5:C6"/>
    <mergeCell ref="D5:D6"/>
    <mergeCell ref="E5:E6"/>
    <mergeCell ref="A21:A22"/>
    <mergeCell ref="B21:B22"/>
    <mergeCell ref="A7:A10"/>
    <mergeCell ref="B7:B10"/>
    <mergeCell ref="A11:A13"/>
    <mergeCell ref="B11:B13"/>
    <mergeCell ref="A14:A20"/>
    <mergeCell ref="B14:B2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5.25390625" style="0" customWidth="1"/>
  </cols>
  <sheetData>
    <row r="2" ht="12.75">
      <c r="C2">
        <v>68.229</v>
      </c>
    </row>
    <row r="3" spans="1:4" ht="12.75">
      <c r="A3" t="s">
        <v>267</v>
      </c>
      <c r="B3">
        <f>0.075+1.344</f>
        <v>1.419</v>
      </c>
      <c r="C3" s="717">
        <f>C2*B3</f>
        <v>96.816951</v>
      </c>
      <c r="D3" t="s">
        <v>272</v>
      </c>
    </row>
    <row r="4" spans="1:4" ht="12.75">
      <c r="A4" t="s">
        <v>268</v>
      </c>
      <c r="B4">
        <v>0.114</v>
      </c>
      <c r="C4" s="717">
        <f>C2*B4</f>
        <v>7.778106</v>
      </c>
      <c r="D4" t="s">
        <v>272</v>
      </c>
    </row>
    <row r="5" spans="1:4" ht="12.75">
      <c r="A5" t="s">
        <v>269</v>
      </c>
      <c r="B5">
        <v>11.71</v>
      </c>
      <c r="C5" s="717">
        <f>C2*B5</f>
        <v>798.96159</v>
      </c>
      <c r="D5" t="s">
        <v>272</v>
      </c>
    </row>
    <row r="6" spans="1:5" ht="12.75">
      <c r="A6" t="s">
        <v>270</v>
      </c>
      <c r="B6">
        <v>14.4</v>
      </c>
      <c r="C6" s="717">
        <f>C5*B6/100</f>
        <v>115.05046896</v>
      </c>
      <c r="D6" t="s">
        <v>271</v>
      </c>
      <c r="E6" s="716">
        <f>C6*1.39</f>
        <v>159.9201518544</v>
      </c>
    </row>
    <row r="7" spans="1:5" ht="12.75">
      <c r="A7" t="s">
        <v>273</v>
      </c>
      <c r="B7">
        <v>32.6</v>
      </c>
      <c r="C7" s="717">
        <f>B7*C5/100</f>
        <v>260.46147834</v>
      </c>
      <c r="D7" t="s">
        <v>271</v>
      </c>
      <c r="E7" s="716">
        <f>C7*1.52</f>
        <v>395.90144707679997</v>
      </c>
    </row>
    <row r="8" spans="1:5" ht="12.75">
      <c r="A8" t="s">
        <v>274</v>
      </c>
      <c r="B8">
        <v>19.8</v>
      </c>
      <c r="C8" s="717">
        <f>B8*C5/100</f>
        <v>158.19439481999999</v>
      </c>
      <c r="D8" t="s">
        <v>271</v>
      </c>
      <c r="E8" s="716">
        <f>C8*1.52</f>
        <v>240.45548012639998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AE82"/>
  <sheetViews>
    <sheetView zoomScale="70" zoomScaleNormal="70" zoomScaleSheetLayoutView="4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63" sqref="A63"/>
      <selection pane="bottomRight" activeCell="A30" sqref="A30:A31"/>
    </sheetView>
  </sheetViews>
  <sheetFormatPr defaultColWidth="9.00390625" defaultRowHeight="12.75"/>
  <cols>
    <col min="1" max="1" width="7.25390625" style="1" customWidth="1"/>
    <col min="2" max="2" width="70.625" style="2" customWidth="1"/>
    <col min="3" max="3" width="37.75390625" style="4" customWidth="1"/>
    <col min="4" max="4" width="12.00390625" style="1" customWidth="1"/>
    <col min="5" max="5" width="13.00390625" style="1" customWidth="1"/>
    <col min="6" max="6" width="12.125" style="19" customWidth="1"/>
    <col min="7" max="7" width="14.875" style="5" customWidth="1"/>
    <col min="8" max="8" width="16.00390625" style="3" customWidth="1"/>
    <col min="9" max="9" width="10.125" style="3" hidden="1" customWidth="1"/>
    <col min="10" max="10" width="10.125" style="6" hidden="1" customWidth="1"/>
    <col min="11" max="12" width="10.125" style="3" hidden="1" customWidth="1"/>
    <col min="13" max="13" width="12.375" style="3" hidden="1" customWidth="1"/>
    <col min="14" max="14" width="10.125" style="6" hidden="1" customWidth="1"/>
    <col min="15" max="17" width="11.625" style="3" hidden="1" customWidth="1"/>
    <col min="18" max="18" width="11.625" style="6" hidden="1" customWidth="1"/>
    <col min="19" max="19" width="11.625" style="3" hidden="1" customWidth="1"/>
    <col min="20" max="21" width="10.125" style="3" hidden="1" customWidth="1"/>
    <col min="22" max="22" width="10.125" style="6" hidden="1" customWidth="1"/>
    <col min="23" max="24" width="10.125" style="3" hidden="1" customWidth="1"/>
    <col min="25" max="25" width="11.87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0.25" hidden="1">
      <c r="B1" s="778" t="s">
        <v>93</v>
      </c>
      <c r="C1" s="778"/>
      <c r="D1" s="67"/>
      <c r="E1" s="59"/>
      <c r="F1" s="59"/>
      <c r="G1" s="60"/>
      <c r="H1" s="57"/>
      <c r="I1" s="61"/>
      <c r="J1" s="61"/>
      <c r="K1" s="62"/>
      <c r="L1" s="61"/>
      <c r="M1" s="61"/>
      <c r="N1" s="61"/>
      <c r="O1" s="62"/>
      <c r="P1" s="61"/>
      <c r="Q1" s="778" t="s">
        <v>98</v>
      </c>
      <c r="R1" s="778"/>
      <c r="S1" s="778"/>
      <c r="T1" s="778"/>
      <c r="U1" s="778"/>
      <c r="V1" s="778"/>
      <c r="W1" s="778"/>
      <c r="X1" s="778"/>
      <c r="Y1" s="778"/>
      <c r="Z1" s="58"/>
    </row>
    <row r="2" spans="2:26" ht="26.25" customHeight="1" hidden="1">
      <c r="B2" s="778" t="s">
        <v>94</v>
      </c>
      <c r="C2" s="778"/>
      <c r="D2" s="67"/>
      <c r="E2" s="59"/>
      <c r="F2" s="59"/>
      <c r="G2" s="60"/>
      <c r="H2" s="57"/>
      <c r="I2" s="61"/>
      <c r="J2" s="61"/>
      <c r="K2" s="62"/>
      <c r="L2" s="61"/>
      <c r="M2" s="61"/>
      <c r="N2" s="61"/>
      <c r="O2" s="62"/>
      <c r="P2" s="61"/>
      <c r="Q2" s="778" t="s">
        <v>99</v>
      </c>
      <c r="R2" s="778"/>
      <c r="S2" s="778"/>
      <c r="T2" s="778"/>
      <c r="U2" s="778"/>
      <c r="V2" s="778"/>
      <c r="W2" s="778"/>
      <c r="X2" s="778"/>
      <c r="Y2" s="778"/>
      <c r="Z2" s="58"/>
    </row>
    <row r="3" spans="2:26" ht="24" customHeight="1" hidden="1">
      <c r="B3" s="778" t="s">
        <v>95</v>
      </c>
      <c r="C3" s="778"/>
      <c r="D3" s="67"/>
      <c r="E3" s="59"/>
      <c r="F3" s="59"/>
      <c r="G3" s="60"/>
      <c r="H3" s="57"/>
      <c r="I3" s="61"/>
      <c r="J3" s="61"/>
      <c r="K3" s="62"/>
      <c r="L3" s="61"/>
      <c r="M3" s="61"/>
      <c r="N3" s="61"/>
      <c r="O3" s="62"/>
      <c r="P3" s="61"/>
      <c r="Q3" s="778" t="s">
        <v>95</v>
      </c>
      <c r="R3" s="778"/>
      <c r="S3" s="778"/>
      <c r="T3" s="778"/>
      <c r="U3" s="778"/>
      <c r="V3" s="778"/>
      <c r="W3" s="778"/>
      <c r="X3" s="778"/>
      <c r="Y3" s="778"/>
      <c r="Z3" s="58"/>
    </row>
    <row r="4" spans="2:26" ht="22.5" customHeight="1" hidden="1">
      <c r="B4" s="778" t="s">
        <v>96</v>
      </c>
      <c r="C4" s="778"/>
      <c r="D4" s="67"/>
      <c r="E4" s="59"/>
      <c r="F4" s="59"/>
      <c r="G4" s="60"/>
      <c r="H4" s="57"/>
      <c r="I4" s="61"/>
      <c r="J4" s="61"/>
      <c r="K4" s="62"/>
      <c r="L4" s="61"/>
      <c r="M4" s="61"/>
      <c r="N4" s="61"/>
      <c r="O4" s="62"/>
      <c r="P4" s="61"/>
      <c r="Q4" s="778" t="s">
        <v>100</v>
      </c>
      <c r="R4" s="778"/>
      <c r="S4" s="778"/>
      <c r="T4" s="778"/>
      <c r="U4" s="778"/>
      <c r="V4" s="778"/>
      <c r="W4" s="778"/>
      <c r="X4" s="778"/>
      <c r="Y4" s="778"/>
      <c r="Z4" s="58"/>
    </row>
    <row r="5" spans="2:26" ht="24" customHeight="1" hidden="1">
      <c r="B5" s="778" t="s">
        <v>97</v>
      </c>
      <c r="C5" s="778"/>
      <c r="D5" s="67"/>
      <c r="E5" s="59"/>
      <c r="F5" s="59"/>
      <c r="G5" s="60"/>
      <c r="H5" s="57"/>
      <c r="I5" s="61"/>
      <c r="J5" s="61"/>
      <c r="K5" s="62"/>
      <c r="L5" s="61"/>
      <c r="M5" s="61"/>
      <c r="N5" s="61"/>
      <c r="O5" s="62"/>
      <c r="P5" s="61"/>
      <c r="Q5" s="778" t="s">
        <v>97</v>
      </c>
      <c r="R5" s="778"/>
      <c r="S5" s="778"/>
      <c r="T5" s="778"/>
      <c r="U5" s="778"/>
      <c r="V5" s="778"/>
      <c r="W5" s="778"/>
      <c r="X5" s="778"/>
      <c r="Y5" s="778"/>
      <c r="Z5" s="58"/>
    </row>
    <row r="6" spans="2:26" ht="34.5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107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108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2:26" ht="19.5" hidden="1">
      <c r="B10" s="64" t="s">
        <v>101</v>
      </c>
      <c r="C10" s="66">
        <v>1780</v>
      </c>
      <c r="D10" s="65" t="s">
        <v>59</v>
      </c>
      <c r="E10" s="65"/>
      <c r="F10" s="17"/>
      <c r="G10" s="54"/>
      <c r="H10" s="12"/>
      <c r="I10" s="55"/>
      <c r="J10" s="55"/>
      <c r="K10" s="14"/>
      <c r="L10" s="55"/>
      <c r="M10" s="55"/>
      <c r="N10" s="55"/>
      <c r="O10" s="14"/>
      <c r="P10" s="55"/>
      <c r="Q10" s="55"/>
      <c r="R10" s="55"/>
      <c r="S10" s="14"/>
      <c r="T10" s="55"/>
      <c r="U10" s="55"/>
      <c r="V10" s="55"/>
      <c r="W10" s="14"/>
      <c r="X10" s="55"/>
      <c r="Y10" s="55"/>
      <c r="Z10" s="56"/>
    </row>
    <row r="11" spans="2:26" ht="25.5" customHeight="1" hidden="1">
      <c r="B11" s="64" t="s">
        <v>102</v>
      </c>
      <c r="C11" s="66"/>
      <c r="D11" s="65" t="s">
        <v>59</v>
      </c>
      <c r="E11" s="65"/>
      <c r="F11" s="17"/>
      <c r="G11" s="54"/>
      <c r="H11" s="12"/>
      <c r="I11" s="55"/>
      <c r="J11" s="55"/>
      <c r="K11" s="14"/>
      <c r="L11" s="55"/>
      <c r="M11" s="55"/>
      <c r="N11" s="55"/>
      <c r="O11" s="14"/>
      <c r="P11" s="55"/>
      <c r="Q11" s="55"/>
      <c r="R11" s="55"/>
      <c r="S11" s="14"/>
      <c r="T11" s="55"/>
      <c r="U11" s="55"/>
      <c r="V11" s="55"/>
      <c r="W11" s="14"/>
      <c r="X11" s="55"/>
      <c r="Y11" s="55"/>
      <c r="Z11" s="56"/>
    </row>
    <row r="12" ht="14.25" customHeight="1" thickBot="1">
      <c r="E12" s="53"/>
    </row>
    <row r="13" spans="1:26" s="10" customFormat="1" ht="17.25" customHeight="1" thickBot="1">
      <c r="A13" s="763" t="s">
        <v>0</v>
      </c>
      <c r="B13" s="767" t="s">
        <v>1</v>
      </c>
      <c r="C13" s="770" t="s">
        <v>58</v>
      </c>
      <c r="D13" s="771" t="s">
        <v>3</v>
      </c>
      <c r="E13" s="771"/>
      <c r="F13" s="772" t="s">
        <v>24</v>
      </c>
      <c r="G13" s="775" t="s">
        <v>25</v>
      </c>
      <c r="H13" s="759" t="s">
        <v>26</v>
      </c>
      <c r="I13" s="760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2"/>
      <c r="Y13" s="763" t="s">
        <v>23</v>
      </c>
      <c r="Z13" s="11"/>
    </row>
    <row r="14" spans="1:26" s="10" customFormat="1" ht="20.25" customHeight="1">
      <c r="A14" s="764"/>
      <c r="B14" s="768"/>
      <c r="C14" s="732"/>
      <c r="D14" s="732" t="s">
        <v>4</v>
      </c>
      <c r="E14" s="732" t="s">
        <v>5</v>
      </c>
      <c r="F14" s="773"/>
      <c r="G14" s="776"/>
      <c r="H14" s="753"/>
      <c r="I14" s="753" t="s">
        <v>6</v>
      </c>
      <c r="J14" s="752" t="s">
        <v>8</v>
      </c>
      <c r="K14" s="752"/>
      <c r="L14" s="752"/>
      <c r="M14" s="753" t="s">
        <v>21</v>
      </c>
      <c r="N14" s="752" t="s">
        <v>8</v>
      </c>
      <c r="O14" s="752"/>
      <c r="P14" s="752"/>
      <c r="Q14" s="753" t="s">
        <v>22</v>
      </c>
      <c r="R14" s="752" t="s">
        <v>8</v>
      </c>
      <c r="S14" s="752"/>
      <c r="T14" s="752"/>
      <c r="U14" s="753" t="s">
        <v>28</v>
      </c>
      <c r="V14" s="752" t="s">
        <v>8</v>
      </c>
      <c r="W14" s="752"/>
      <c r="X14" s="755"/>
      <c r="Y14" s="764"/>
      <c r="Z14" s="11"/>
    </row>
    <row r="15" spans="1:26" s="10" customFormat="1" ht="21.75" customHeight="1" thickBot="1">
      <c r="A15" s="765"/>
      <c r="B15" s="769"/>
      <c r="C15" s="766"/>
      <c r="D15" s="766"/>
      <c r="E15" s="766"/>
      <c r="F15" s="774"/>
      <c r="G15" s="777"/>
      <c r="H15" s="754"/>
      <c r="I15" s="754"/>
      <c r="J15" s="13" t="s">
        <v>9</v>
      </c>
      <c r="K15" s="7" t="s">
        <v>10</v>
      </c>
      <c r="L15" s="8" t="s">
        <v>11</v>
      </c>
      <c r="M15" s="754"/>
      <c r="N15" s="13" t="s">
        <v>12</v>
      </c>
      <c r="O15" s="7" t="s">
        <v>13</v>
      </c>
      <c r="P15" s="8" t="s">
        <v>14</v>
      </c>
      <c r="Q15" s="754"/>
      <c r="R15" s="13" t="s">
        <v>15</v>
      </c>
      <c r="S15" s="7" t="s">
        <v>16</v>
      </c>
      <c r="T15" s="8" t="s">
        <v>17</v>
      </c>
      <c r="U15" s="754"/>
      <c r="V15" s="13" t="s">
        <v>18</v>
      </c>
      <c r="W15" s="7" t="s">
        <v>19</v>
      </c>
      <c r="X15" s="18" t="s">
        <v>20</v>
      </c>
      <c r="Y15" s="765"/>
      <c r="Z15" s="11"/>
    </row>
    <row r="16" spans="1:31" s="27" customFormat="1" ht="21" customHeight="1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2">
        <v>6</v>
      </c>
      <c r="G16" s="22">
        <v>7</v>
      </c>
      <c r="H16" s="23"/>
      <c r="I16" s="23">
        <v>9</v>
      </c>
      <c r="J16" s="20">
        <v>10</v>
      </c>
      <c r="K16" s="21">
        <v>11</v>
      </c>
      <c r="L16" s="24">
        <v>12</v>
      </c>
      <c r="M16" s="23">
        <v>13</v>
      </c>
      <c r="N16" s="20">
        <v>14</v>
      </c>
      <c r="O16" s="21">
        <v>15</v>
      </c>
      <c r="P16" s="24">
        <v>16</v>
      </c>
      <c r="Q16" s="23">
        <v>17</v>
      </c>
      <c r="R16" s="20">
        <v>18</v>
      </c>
      <c r="S16" s="21">
        <v>19</v>
      </c>
      <c r="T16" s="24">
        <v>20</v>
      </c>
      <c r="U16" s="23">
        <v>21</v>
      </c>
      <c r="V16" s="20">
        <v>22</v>
      </c>
      <c r="W16" s="21">
        <v>23</v>
      </c>
      <c r="X16" s="25">
        <v>24</v>
      </c>
      <c r="Y16" s="23">
        <v>25</v>
      </c>
      <c r="Z16" s="26"/>
      <c r="AE16" s="27" t="s">
        <v>27</v>
      </c>
    </row>
    <row r="17" spans="1:27" s="29" customFormat="1" ht="25.5" customHeight="1">
      <c r="A17" s="144">
        <v>1</v>
      </c>
      <c r="B17" s="145" t="s">
        <v>30</v>
      </c>
      <c r="C17" s="146"/>
      <c r="D17" s="147"/>
      <c r="E17" s="147"/>
      <c r="F17" s="144"/>
      <c r="G17" s="148"/>
      <c r="H17" s="149">
        <f>I17+M17+Q17+U17</f>
        <v>0</v>
      </c>
      <c r="I17" s="149">
        <f aca="true" t="shared" si="0" ref="I17:I37">J17+K17+L17</f>
        <v>0</v>
      </c>
      <c r="J17" s="150"/>
      <c r="K17" s="149"/>
      <c r="L17" s="149"/>
      <c r="M17" s="149">
        <f aca="true" t="shared" si="1" ref="M17:M37">N17+O17+P17</f>
        <v>0</v>
      </c>
      <c r="N17" s="150"/>
      <c r="O17" s="149"/>
      <c r="P17" s="149"/>
      <c r="Q17" s="149">
        <f aca="true" t="shared" si="2" ref="Q17:Q36">R17+S17+T17</f>
        <v>0</v>
      </c>
      <c r="R17" s="150"/>
      <c r="S17" s="149"/>
      <c r="T17" s="149"/>
      <c r="U17" s="149">
        <f aca="true" t="shared" si="3" ref="U17:U37">V17+W17+X17</f>
        <v>0</v>
      </c>
      <c r="V17" s="150"/>
      <c r="W17" s="149"/>
      <c r="X17" s="149"/>
      <c r="Y17" s="151"/>
      <c r="Z17" s="28"/>
      <c r="AA17" s="28"/>
    </row>
    <row r="18" spans="1:27" s="29" customFormat="1" ht="36.75" customHeight="1">
      <c r="A18" s="728" t="s">
        <v>112</v>
      </c>
      <c r="B18" s="68" t="s">
        <v>109</v>
      </c>
      <c r="C18" s="800" t="s">
        <v>123</v>
      </c>
      <c r="D18" s="802">
        <v>12.247</v>
      </c>
      <c r="E18" s="749">
        <v>92.209</v>
      </c>
      <c r="F18" s="750" t="s">
        <v>59</v>
      </c>
      <c r="G18" s="804" t="s">
        <v>111</v>
      </c>
      <c r="H18" s="798">
        <v>225</v>
      </c>
      <c r="I18" s="82">
        <f t="shared" si="0"/>
        <v>0</v>
      </c>
      <c r="J18" s="82">
        <f>J19</f>
        <v>0</v>
      </c>
      <c r="K18" s="82">
        <f>K19</f>
        <v>0</v>
      </c>
      <c r="L18" s="82">
        <f>L19</f>
        <v>0</v>
      </c>
      <c r="M18" s="82">
        <f t="shared" si="1"/>
        <v>0</v>
      </c>
      <c r="N18" s="82">
        <f>N19</f>
        <v>0</v>
      </c>
      <c r="O18" s="82">
        <f>O19</f>
        <v>0</v>
      </c>
      <c r="P18" s="82">
        <f>P19</f>
        <v>0</v>
      </c>
      <c r="Q18" s="82">
        <f t="shared" si="2"/>
        <v>0</v>
      </c>
      <c r="R18" s="82">
        <f>R19</f>
        <v>0</v>
      </c>
      <c r="S18" s="82">
        <f>S19</f>
        <v>0</v>
      </c>
      <c r="T18" s="82">
        <f>T19</f>
        <v>0</v>
      </c>
      <c r="U18" s="82">
        <f t="shared" si="3"/>
        <v>0</v>
      </c>
      <c r="V18" s="82">
        <f>V19</f>
        <v>0</v>
      </c>
      <c r="W18" s="82">
        <f>W19</f>
        <v>0</v>
      </c>
      <c r="X18" s="82">
        <f>X19</f>
        <v>0</v>
      </c>
      <c r="Y18" s="780" t="s">
        <v>32</v>
      </c>
      <c r="Z18" s="28"/>
      <c r="AA18" s="28"/>
    </row>
    <row r="19" spans="1:27" s="32" customFormat="1" ht="54" customHeight="1">
      <c r="A19" s="728"/>
      <c r="B19" s="69" t="s">
        <v>110</v>
      </c>
      <c r="C19" s="801"/>
      <c r="D19" s="803"/>
      <c r="E19" s="749"/>
      <c r="F19" s="750"/>
      <c r="G19" s="805"/>
      <c r="H19" s="798"/>
      <c r="I19" s="84">
        <f t="shared" si="0"/>
        <v>0</v>
      </c>
      <c r="J19" s="84"/>
      <c r="K19" s="84"/>
      <c r="L19" s="84"/>
      <c r="M19" s="84">
        <f t="shared" si="1"/>
        <v>0</v>
      </c>
      <c r="N19" s="85"/>
      <c r="O19" s="85"/>
      <c r="P19" s="85"/>
      <c r="Q19" s="85">
        <f t="shared" si="2"/>
        <v>0</v>
      </c>
      <c r="R19" s="84"/>
      <c r="S19" s="84"/>
      <c r="T19" s="84"/>
      <c r="U19" s="84">
        <f t="shared" si="3"/>
        <v>0</v>
      </c>
      <c r="V19" s="84"/>
      <c r="W19" s="84"/>
      <c r="X19" s="84"/>
      <c r="Y19" s="782"/>
      <c r="Z19" s="33"/>
      <c r="AA19" s="33"/>
    </row>
    <row r="20" spans="1:27" s="29" customFormat="1" ht="25.5" customHeight="1">
      <c r="A20" s="728" t="s">
        <v>113</v>
      </c>
      <c r="B20" s="68" t="s">
        <v>114</v>
      </c>
      <c r="C20" s="724" t="s">
        <v>124</v>
      </c>
      <c r="D20" s="749">
        <v>5.727</v>
      </c>
      <c r="E20" s="749">
        <v>40.089</v>
      </c>
      <c r="F20" s="750" t="s">
        <v>59</v>
      </c>
      <c r="G20" s="747" t="s">
        <v>116</v>
      </c>
      <c r="H20" s="793">
        <v>175</v>
      </c>
      <c r="I20" s="82">
        <f t="shared" si="0"/>
        <v>0</v>
      </c>
      <c r="J20" s="82">
        <f>J21</f>
        <v>0</v>
      </c>
      <c r="K20" s="82">
        <f>K21</f>
        <v>0</v>
      </c>
      <c r="L20" s="82">
        <f>L21</f>
        <v>0</v>
      </c>
      <c r="M20" s="82">
        <f t="shared" si="1"/>
        <v>0</v>
      </c>
      <c r="N20" s="82">
        <f>N21</f>
        <v>0</v>
      </c>
      <c r="O20" s="82">
        <f>O21</f>
        <v>0</v>
      </c>
      <c r="P20" s="82"/>
      <c r="Q20" s="82">
        <f t="shared" si="2"/>
        <v>0</v>
      </c>
      <c r="R20" s="82"/>
      <c r="S20" s="82">
        <f>S21</f>
        <v>0</v>
      </c>
      <c r="T20" s="82">
        <f>T21</f>
        <v>0</v>
      </c>
      <c r="U20" s="82">
        <f t="shared" si="3"/>
        <v>0</v>
      </c>
      <c r="V20" s="82">
        <f>V21</f>
        <v>0</v>
      </c>
      <c r="W20" s="82">
        <f>W21</f>
        <v>0</v>
      </c>
      <c r="X20" s="82">
        <f>X21</f>
        <v>0</v>
      </c>
      <c r="Y20" s="780" t="s">
        <v>32</v>
      </c>
      <c r="Z20" s="28"/>
      <c r="AA20" s="28"/>
    </row>
    <row r="21" spans="1:27" s="32" customFormat="1" ht="52.5" customHeight="1">
      <c r="A21" s="728"/>
      <c r="B21" s="69" t="s">
        <v>115</v>
      </c>
      <c r="C21" s="724"/>
      <c r="D21" s="749"/>
      <c r="E21" s="749"/>
      <c r="F21" s="750"/>
      <c r="G21" s="747"/>
      <c r="H21" s="794"/>
      <c r="I21" s="84">
        <f t="shared" si="0"/>
        <v>0</v>
      </c>
      <c r="J21" s="84"/>
      <c r="K21" s="84"/>
      <c r="L21" s="84"/>
      <c r="M21" s="84">
        <f t="shared" si="1"/>
        <v>420</v>
      </c>
      <c r="N21" s="84"/>
      <c r="O21" s="84"/>
      <c r="P21" s="84">
        <v>420</v>
      </c>
      <c r="Q21" s="84">
        <f t="shared" si="2"/>
        <v>980</v>
      </c>
      <c r="R21" s="84">
        <v>980</v>
      </c>
      <c r="S21" s="84"/>
      <c r="T21" s="84"/>
      <c r="U21" s="84">
        <f t="shared" si="3"/>
        <v>0</v>
      </c>
      <c r="V21" s="84"/>
      <c r="W21" s="84"/>
      <c r="X21" s="84"/>
      <c r="Y21" s="782"/>
      <c r="Z21" s="33"/>
      <c r="AA21" s="33"/>
    </row>
    <row r="22" spans="1:27" s="29" customFormat="1" ht="25.5" customHeight="1">
      <c r="A22" s="728" t="s">
        <v>117</v>
      </c>
      <c r="B22" s="68" t="s">
        <v>118</v>
      </c>
      <c r="C22" s="724" t="s">
        <v>119</v>
      </c>
      <c r="D22" s="749">
        <v>8.25</v>
      </c>
      <c r="E22" s="749">
        <v>57.75</v>
      </c>
      <c r="F22" s="750" t="s">
        <v>59</v>
      </c>
      <c r="G22" s="747" t="s">
        <v>74</v>
      </c>
      <c r="H22" s="793">
        <v>198</v>
      </c>
      <c r="I22" s="82">
        <f t="shared" si="0"/>
        <v>0</v>
      </c>
      <c r="J22" s="82">
        <f>J23</f>
        <v>0</v>
      </c>
      <c r="K22" s="82">
        <f>K23</f>
        <v>0</v>
      </c>
      <c r="L22" s="82">
        <f>L23</f>
        <v>0</v>
      </c>
      <c r="M22" s="82">
        <f t="shared" si="1"/>
        <v>0</v>
      </c>
      <c r="N22" s="82">
        <f>N23</f>
        <v>0</v>
      </c>
      <c r="O22" s="82">
        <f>O23</f>
        <v>0</v>
      </c>
      <c r="P22" s="82">
        <f>P23</f>
        <v>0</v>
      </c>
      <c r="Q22" s="82">
        <f t="shared" si="2"/>
        <v>0</v>
      </c>
      <c r="R22" s="82">
        <f>R23</f>
        <v>0</v>
      </c>
      <c r="S22" s="82">
        <f>S23</f>
        <v>0</v>
      </c>
      <c r="T22" s="82">
        <f>T23</f>
        <v>0</v>
      </c>
      <c r="U22" s="82">
        <f t="shared" si="3"/>
        <v>0</v>
      </c>
      <c r="V22" s="82">
        <f>V23</f>
        <v>0</v>
      </c>
      <c r="W22" s="82">
        <f>W23</f>
        <v>0</v>
      </c>
      <c r="X22" s="82">
        <f>X23</f>
        <v>0</v>
      </c>
      <c r="Y22" s="795" t="s">
        <v>32</v>
      </c>
      <c r="Z22" s="28"/>
      <c r="AA22" s="28"/>
    </row>
    <row r="23" spans="1:27" s="32" customFormat="1" ht="43.5" customHeight="1">
      <c r="A23" s="728"/>
      <c r="B23" s="69" t="s">
        <v>110</v>
      </c>
      <c r="C23" s="724"/>
      <c r="D23" s="749"/>
      <c r="E23" s="749"/>
      <c r="F23" s="750"/>
      <c r="G23" s="747"/>
      <c r="H23" s="794"/>
      <c r="I23" s="84">
        <f t="shared" si="0"/>
        <v>0</v>
      </c>
      <c r="J23" s="84"/>
      <c r="K23" s="84"/>
      <c r="L23" s="84"/>
      <c r="M23" s="84">
        <f t="shared" si="1"/>
        <v>0</v>
      </c>
      <c r="N23" s="84"/>
      <c r="O23" s="84"/>
      <c r="P23" s="84"/>
      <c r="Q23" s="84">
        <f t="shared" si="2"/>
        <v>0</v>
      </c>
      <c r="R23" s="84"/>
      <c r="S23" s="84"/>
      <c r="T23" s="84"/>
      <c r="U23" s="84">
        <f t="shared" si="3"/>
        <v>0</v>
      </c>
      <c r="V23" s="84"/>
      <c r="W23" s="84"/>
      <c r="X23" s="84"/>
      <c r="Y23" s="796"/>
      <c r="Z23" s="33"/>
      <c r="AA23" s="33"/>
    </row>
    <row r="24" spans="1:27" s="29" customFormat="1" ht="25.5" customHeight="1" hidden="1">
      <c r="A24" s="728" t="s">
        <v>36</v>
      </c>
      <c r="B24" s="68"/>
      <c r="C24" s="724"/>
      <c r="D24" s="749"/>
      <c r="E24" s="749"/>
      <c r="F24" s="750"/>
      <c r="G24" s="747"/>
      <c r="H24" s="82">
        <f>I24+M24+Q24+U24</f>
        <v>0</v>
      </c>
      <c r="I24" s="82">
        <f t="shared" si="0"/>
        <v>0</v>
      </c>
      <c r="J24" s="82">
        <f>J25</f>
        <v>0</v>
      </c>
      <c r="K24" s="82">
        <f>K25</f>
        <v>0</v>
      </c>
      <c r="L24" s="82">
        <f>L25</f>
        <v>0</v>
      </c>
      <c r="M24" s="82">
        <f t="shared" si="1"/>
        <v>0</v>
      </c>
      <c r="N24" s="82">
        <f>N25</f>
        <v>0</v>
      </c>
      <c r="O24" s="82">
        <f>O25</f>
        <v>0</v>
      </c>
      <c r="P24" s="82">
        <f>P25</f>
        <v>0</v>
      </c>
      <c r="Q24" s="82">
        <f t="shared" si="2"/>
        <v>0</v>
      </c>
      <c r="R24" s="82">
        <f>R25</f>
        <v>0</v>
      </c>
      <c r="S24" s="82">
        <f>S25</f>
        <v>0</v>
      </c>
      <c r="T24" s="82">
        <f>T25</f>
        <v>0</v>
      </c>
      <c r="U24" s="82">
        <f t="shared" si="3"/>
        <v>0</v>
      </c>
      <c r="V24" s="82">
        <f>V25</f>
        <v>0</v>
      </c>
      <c r="W24" s="82">
        <f>W25</f>
        <v>0</v>
      </c>
      <c r="X24" s="82">
        <f>X25</f>
        <v>0</v>
      </c>
      <c r="Y24" s="83"/>
      <c r="Z24" s="28"/>
      <c r="AA24" s="28"/>
    </row>
    <row r="25" spans="1:27" s="32" customFormat="1" ht="25.5" customHeight="1" hidden="1">
      <c r="A25" s="728"/>
      <c r="B25" s="69"/>
      <c r="C25" s="724"/>
      <c r="D25" s="749"/>
      <c r="E25" s="749"/>
      <c r="F25" s="750"/>
      <c r="G25" s="747"/>
      <c r="H25" s="84">
        <f>I25+M25+Q25+U25</f>
        <v>0</v>
      </c>
      <c r="I25" s="84">
        <f t="shared" si="0"/>
        <v>0</v>
      </c>
      <c r="J25" s="84"/>
      <c r="K25" s="84"/>
      <c r="L25" s="84"/>
      <c r="M25" s="84">
        <f t="shared" si="1"/>
        <v>0</v>
      </c>
      <c r="N25" s="84"/>
      <c r="O25" s="84"/>
      <c r="P25" s="84"/>
      <c r="Q25" s="84">
        <f t="shared" si="2"/>
        <v>0</v>
      </c>
      <c r="R25" s="84"/>
      <c r="S25" s="84"/>
      <c r="T25" s="84"/>
      <c r="U25" s="84">
        <f t="shared" si="3"/>
        <v>0</v>
      </c>
      <c r="V25" s="84"/>
      <c r="W25" s="84"/>
      <c r="X25" s="84"/>
      <c r="Y25" s="86"/>
      <c r="Z25" s="33"/>
      <c r="AA25" s="33"/>
    </row>
    <row r="26" spans="1:27" s="35" customFormat="1" ht="25.5" customHeight="1">
      <c r="A26" s="152"/>
      <c r="B26" s="153" t="s">
        <v>37</v>
      </c>
      <c r="C26" s="154"/>
      <c r="D26" s="155">
        <f>SUM(D18:D25)</f>
        <v>26.224</v>
      </c>
      <c r="E26" s="155">
        <f>SUM(E18:E25)</f>
        <v>190.048</v>
      </c>
      <c r="F26" s="156"/>
      <c r="G26" s="157"/>
      <c r="H26" s="204">
        <f>SUM(H18:H23)</f>
        <v>598</v>
      </c>
      <c r="I26" s="158">
        <f t="shared" si="0"/>
        <v>0</v>
      </c>
      <c r="J26" s="158">
        <f>J18+J20+J22+J24</f>
        <v>0</v>
      </c>
      <c r="K26" s="158">
        <f>K18+K20+K22+K24</f>
        <v>0</v>
      </c>
      <c r="L26" s="158">
        <f>L18+L20+L22+L24</f>
        <v>0</v>
      </c>
      <c r="M26" s="158">
        <f t="shared" si="1"/>
        <v>0</v>
      </c>
      <c r="N26" s="158">
        <f>N18+N20+N22+N24</f>
        <v>0</v>
      </c>
      <c r="O26" s="158">
        <f>O18+O20+O22+O24</f>
        <v>0</v>
      </c>
      <c r="P26" s="158">
        <f>P18+P20+P22+P24</f>
        <v>0</v>
      </c>
      <c r="Q26" s="158">
        <f t="shared" si="2"/>
        <v>0</v>
      </c>
      <c r="R26" s="158">
        <f>R18+R20+R22+R24</f>
        <v>0</v>
      </c>
      <c r="S26" s="158">
        <f>S18+S20+S22+S24</f>
        <v>0</v>
      </c>
      <c r="T26" s="158">
        <f>T18+T20+T22+T24</f>
        <v>0</v>
      </c>
      <c r="U26" s="158">
        <f t="shared" si="3"/>
        <v>0</v>
      </c>
      <c r="V26" s="158">
        <f>V18+V20+V22+V24</f>
        <v>0</v>
      </c>
      <c r="W26" s="158">
        <f>W18+W20+W22+W24</f>
        <v>0</v>
      </c>
      <c r="X26" s="158">
        <f>X18+X20+X22+X24</f>
        <v>0</v>
      </c>
      <c r="Y26" s="158"/>
      <c r="Z26" s="34"/>
      <c r="AA26" s="34"/>
    </row>
    <row r="27" spans="1:27" s="160" customFormat="1" ht="25.5" customHeight="1">
      <c r="A27" s="167">
        <v>2</v>
      </c>
      <c r="B27" s="166" t="s">
        <v>120</v>
      </c>
      <c r="C27" s="162"/>
      <c r="D27" s="163"/>
      <c r="E27" s="163"/>
      <c r="F27" s="164"/>
      <c r="G27" s="161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59"/>
      <c r="AA27" s="159"/>
    </row>
    <row r="28" spans="1:27" s="35" customFormat="1" ht="35.25" customHeight="1">
      <c r="A28" s="787" t="s">
        <v>33</v>
      </c>
      <c r="B28" s="68" t="s">
        <v>121</v>
      </c>
      <c r="C28" s="135"/>
      <c r="D28" s="142"/>
      <c r="E28" s="142"/>
      <c r="F28" s="143"/>
      <c r="G28" s="137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34"/>
      <c r="AA28" s="34"/>
    </row>
    <row r="29" spans="1:27" s="35" customFormat="1" ht="90.75" customHeight="1">
      <c r="A29" s="788"/>
      <c r="B29" s="168" t="s">
        <v>122</v>
      </c>
      <c r="C29" s="71" t="s">
        <v>125</v>
      </c>
      <c r="D29" s="142">
        <v>4.33</v>
      </c>
      <c r="E29" s="142">
        <v>38.97</v>
      </c>
      <c r="F29" s="143" t="s">
        <v>59</v>
      </c>
      <c r="G29" s="81" t="s">
        <v>77</v>
      </c>
      <c r="H29" s="212">
        <v>450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82" t="s">
        <v>32</v>
      </c>
      <c r="Z29" s="34"/>
      <c r="AA29" s="34"/>
    </row>
    <row r="30" spans="1:27" s="35" customFormat="1" ht="28.5" customHeight="1">
      <c r="A30" s="787" t="s">
        <v>34</v>
      </c>
      <c r="B30" s="68" t="s">
        <v>126</v>
      </c>
      <c r="C30" s="789" t="s">
        <v>127</v>
      </c>
      <c r="D30" s="783">
        <v>0.89</v>
      </c>
      <c r="E30" s="783">
        <v>8.9</v>
      </c>
      <c r="F30" s="783" t="s">
        <v>59</v>
      </c>
      <c r="G30" s="791" t="s">
        <v>128</v>
      </c>
      <c r="H30" s="785">
        <v>111</v>
      </c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 t="s">
        <v>32</v>
      </c>
      <c r="Z30" s="34"/>
      <c r="AA30" s="34"/>
    </row>
    <row r="31" spans="1:27" s="35" customFormat="1" ht="80.25" customHeight="1">
      <c r="A31" s="788"/>
      <c r="B31" s="168" t="s">
        <v>122</v>
      </c>
      <c r="C31" s="790"/>
      <c r="D31" s="784"/>
      <c r="E31" s="784"/>
      <c r="F31" s="784"/>
      <c r="G31" s="792"/>
      <c r="H31" s="786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34"/>
      <c r="AA31" s="34"/>
    </row>
    <row r="32" spans="1:27" s="35" customFormat="1" ht="28.5" customHeight="1">
      <c r="A32" s="787" t="s">
        <v>35</v>
      </c>
      <c r="B32" s="68" t="s">
        <v>109</v>
      </c>
      <c r="C32" s="789" t="s">
        <v>129</v>
      </c>
      <c r="D32" s="783">
        <v>0.21</v>
      </c>
      <c r="E32" s="783">
        <v>2.86</v>
      </c>
      <c r="F32" s="783" t="s">
        <v>59</v>
      </c>
      <c r="G32" s="791" t="s">
        <v>77</v>
      </c>
      <c r="H32" s="785">
        <v>55</v>
      </c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  <c r="V32" s="783"/>
      <c r="W32" s="783"/>
      <c r="X32" s="783"/>
      <c r="Y32" s="783" t="s">
        <v>32</v>
      </c>
      <c r="Z32" s="34"/>
      <c r="AA32" s="34"/>
    </row>
    <row r="33" spans="1:31" s="35" customFormat="1" ht="80.25" customHeight="1">
      <c r="A33" s="788"/>
      <c r="B33" s="168" t="s">
        <v>122</v>
      </c>
      <c r="C33" s="790"/>
      <c r="D33" s="784"/>
      <c r="E33" s="784"/>
      <c r="F33" s="784"/>
      <c r="G33" s="792"/>
      <c r="H33" s="786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34"/>
      <c r="AA33" s="34"/>
      <c r="AE33" s="35">
        <v>1770</v>
      </c>
    </row>
    <row r="34" spans="1:27" s="35" customFormat="1" ht="25.5" customHeight="1">
      <c r="A34" s="169"/>
      <c r="B34" s="170" t="s">
        <v>130</v>
      </c>
      <c r="C34" s="171"/>
      <c r="D34" s="172">
        <f>SUM(D29:D33)</f>
        <v>5.43</v>
      </c>
      <c r="E34" s="172">
        <f>SUM(E29:E33)</f>
        <v>50.73</v>
      </c>
      <c r="F34" s="173"/>
      <c r="G34" s="174"/>
      <c r="H34" s="213">
        <f>SUM(H28:H33)</f>
        <v>616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34"/>
      <c r="AA34" s="34"/>
    </row>
    <row r="35" spans="1:27" s="29" customFormat="1" ht="25.5" customHeight="1">
      <c r="A35" s="176">
        <v>3</v>
      </c>
      <c r="B35" s="177" t="s">
        <v>29</v>
      </c>
      <c r="C35" s="178"/>
      <c r="D35" s="176"/>
      <c r="E35" s="176"/>
      <c r="F35" s="179"/>
      <c r="G35" s="180"/>
      <c r="H35" s="181">
        <f>I35+M35+Q35+U35</f>
        <v>0</v>
      </c>
      <c r="I35" s="181">
        <f t="shared" si="0"/>
        <v>0</v>
      </c>
      <c r="J35" s="181"/>
      <c r="K35" s="181"/>
      <c r="L35" s="181"/>
      <c r="M35" s="181">
        <f t="shared" si="1"/>
        <v>0</v>
      </c>
      <c r="N35" s="181"/>
      <c r="O35" s="181"/>
      <c r="P35" s="181"/>
      <c r="Q35" s="181">
        <f t="shared" si="2"/>
        <v>0</v>
      </c>
      <c r="R35" s="181"/>
      <c r="S35" s="181"/>
      <c r="T35" s="181"/>
      <c r="U35" s="181">
        <f t="shared" si="3"/>
        <v>0</v>
      </c>
      <c r="V35" s="181"/>
      <c r="W35" s="181"/>
      <c r="X35" s="181"/>
      <c r="Y35" s="182"/>
      <c r="Z35" s="28"/>
      <c r="AA35" s="28"/>
    </row>
    <row r="36" spans="1:27" s="29" customFormat="1" ht="30" customHeight="1">
      <c r="A36" s="728" t="s">
        <v>38</v>
      </c>
      <c r="B36" s="68" t="s">
        <v>126</v>
      </c>
      <c r="C36" s="787" t="s">
        <v>131</v>
      </c>
      <c r="D36" s="104"/>
      <c r="E36" s="105"/>
      <c r="F36" s="750" t="s">
        <v>59</v>
      </c>
      <c r="G36" s="751" t="s">
        <v>128</v>
      </c>
      <c r="H36" s="798">
        <v>165</v>
      </c>
      <c r="I36" s="82">
        <f t="shared" si="0"/>
        <v>0</v>
      </c>
      <c r="J36" s="82">
        <f>J37+J39+J40+J41</f>
        <v>0</v>
      </c>
      <c r="K36" s="82">
        <f>K37+K39+K40+K41</f>
        <v>0</v>
      </c>
      <c r="L36" s="82">
        <v>0</v>
      </c>
      <c r="M36" s="82">
        <f t="shared" si="1"/>
        <v>0</v>
      </c>
      <c r="N36" s="82">
        <v>0</v>
      </c>
      <c r="O36" s="82">
        <f>O37+O39+O40+O41</f>
        <v>0</v>
      </c>
      <c r="P36" s="82">
        <f>P37+P39+P40+P41</f>
        <v>0</v>
      </c>
      <c r="Q36" s="727">
        <f t="shared" si="2"/>
        <v>0</v>
      </c>
      <c r="R36" s="727"/>
      <c r="S36" s="727"/>
      <c r="T36" s="727"/>
      <c r="U36" s="82">
        <f t="shared" si="3"/>
        <v>0</v>
      </c>
      <c r="V36" s="82">
        <f>V37+V39+V40+V41</f>
        <v>0</v>
      </c>
      <c r="W36" s="82">
        <f>W37+W39+W40+W41</f>
        <v>0</v>
      </c>
      <c r="X36" s="82">
        <f>X37+X39+X40+X41</f>
        <v>0</v>
      </c>
      <c r="Y36" s="780" t="s">
        <v>32</v>
      </c>
      <c r="Z36" s="28"/>
      <c r="AA36" s="28"/>
    </row>
    <row r="37" spans="1:27" s="32" customFormat="1" ht="66.75" customHeight="1">
      <c r="A37" s="728"/>
      <c r="B37" s="69" t="s">
        <v>65</v>
      </c>
      <c r="C37" s="799"/>
      <c r="D37" s="72">
        <v>28.3</v>
      </c>
      <c r="E37" s="106"/>
      <c r="F37" s="750"/>
      <c r="G37" s="751"/>
      <c r="H37" s="798"/>
      <c r="I37" s="84">
        <f t="shared" si="0"/>
        <v>0</v>
      </c>
      <c r="J37" s="84"/>
      <c r="K37" s="84"/>
      <c r="L37" s="84"/>
      <c r="M37" s="84">
        <f t="shared" si="1"/>
        <v>0</v>
      </c>
      <c r="N37" s="84"/>
      <c r="O37" s="84"/>
      <c r="P37" s="84"/>
      <c r="Q37" s="727"/>
      <c r="R37" s="727"/>
      <c r="S37" s="727"/>
      <c r="T37" s="727"/>
      <c r="U37" s="85">
        <f t="shared" si="3"/>
        <v>0</v>
      </c>
      <c r="V37" s="85"/>
      <c r="W37" s="85"/>
      <c r="X37" s="85"/>
      <c r="Y37" s="781"/>
      <c r="Z37" s="33"/>
      <c r="AA37" s="33"/>
    </row>
    <row r="38" spans="1:27" s="32" customFormat="1" ht="43.5" customHeight="1">
      <c r="A38" s="728"/>
      <c r="B38" s="69" t="s">
        <v>66</v>
      </c>
      <c r="C38" s="788"/>
      <c r="D38" s="107"/>
      <c r="E38" s="108">
        <v>87</v>
      </c>
      <c r="F38" s="750"/>
      <c r="G38" s="751"/>
      <c r="H38" s="798"/>
      <c r="I38" s="84"/>
      <c r="J38" s="84"/>
      <c r="K38" s="84"/>
      <c r="L38" s="84"/>
      <c r="M38" s="84"/>
      <c r="N38" s="84"/>
      <c r="O38" s="84"/>
      <c r="P38" s="84"/>
      <c r="Q38" s="727"/>
      <c r="R38" s="727"/>
      <c r="S38" s="727"/>
      <c r="T38" s="727"/>
      <c r="U38" s="85"/>
      <c r="V38" s="85"/>
      <c r="W38" s="85"/>
      <c r="X38" s="85"/>
      <c r="Y38" s="782"/>
      <c r="Z38" s="33"/>
      <c r="AA38" s="33"/>
    </row>
    <row r="39" spans="1:27" s="32" customFormat="1" ht="33.75" customHeight="1" hidden="1">
      <c r="A39" s="72" t="s">
        <v>57</v>
      </c>
      <c r="B39" s="68"/>
      <c r="C39" s="104"/>
      <c r="D39" s="107"/>
      <c r="E39" s="106"/>
      <c r="F39" s="84">
        <f>G39+H39+I39</f>
        <v>0</v>
      </c>
      <c r="G39" s="84">
        <f>H39+I39+J39</f>
        <v>0</v>
      </c>
      <c r="H39" s="205">
        <f>I39+M39+Q39+U39</f>
        <v>0</v>
      </c>
      <c r="I39" s="85">
        <f>J39+K39+L39</f>
        <v>0</v>
      </c>
      <c r="J39" s="85"/>
      <c r="K39" s="85"/>
      <c r="L39" s="85"/>
      <c r="M39" s="85">
        <f>N39+O39+P39</f>
        <v>0</v>
      </c>
      <c r="N39" s="85"/>
      <c r="O39" s="85"/>
      <c r="P39" s="85"/>
      <c r="Q39" s="85">
        <f>R39+S39+T39</f>
        <v>0</v>
      </c>
      <c r="R39" s="85"/>
      <c r="S39" s="85"/>
      <c r="T39" s="85"/>
      <c r="U39" s="85">
        <f>V39+W39+X39</f>
        <v>0</v>
      </c>
      <c r="V39" s="85"/>
      <c r="W39" s="85"/>
      <c r="X39" s="85"/>
      <c r="Y39" s="83"/>
      <c r="Z39" s="33"/>
      <c r="AA39" s="33"/>
    </row>
    <row r="40" spans="1:27" s="32" customFormat="1" ht="25.5" customHeight="1" hidden="1">
      <c r="A40" s="107"/>
      <c r="B40" s="69"/>
      <c r="C40" s="107"/>
      <c r="D40" s="107"/>
      <c r="E40" s="106"/>
      <c r="F40" s="84">
        <f>G40+H40+I40</f>
        <v>0</v>
      </c>
      <c r="G40" s="84">
        <f>H40+I40+J40</f>
        <v>0</v>
      </c>
      <c r="H40" s="205">
        <f>I40+M40+Q40+U40</f>
        <v>0</v>
      </c>
      <c r="I40" s="85">
        <f>J40+K40+L40</f>
        <v>0</v>
      </c>
      <c r="J40" s="85"/>
      <c r="K40" s="85"/>
      <c r="L40" s="85"/>
      <c r="M40" s="85">
        <f>N40+O40+P40</f>
        <v>0</v>
      </c>
      <c r="N40" s="85"/>
      <c r="O40" s="85"/>
      <c r="P40" s="85"/>
      <c r="Q40" s="85">
        <f>R40+S40+T40</f>
        <v>0</v>
      </c>
      <c r="R40" s="85"/>
      <c r="S40" s="85"/>
      <c r="T40" s="85"/>
      <c r="U40" s="85">
        <f>V40+W40+X40</f>
        <v>0</v>
      </c>
      <c r="V40" s="85"/>
      <c r="W40" s="85"/>
      <c r="X40" s="85"/>
      <c r="Y40" s="83"/>
      <c r="Z40" s="33"/>
      <c r="AA40" s="33"/>
    </row>
    <row r="41" spans="1:27" s="32" customFormat="1" ht="25.5" customHeight="1" hidden="1">
      <c r="A41" s="107"/>
      <c r="B41" s="69"/>
      <c r="C41" s="109"/>
      <c r="D41" s="107"/>
      <c r="E41" s="106"/>
      <c r="F41" s="110"/>
      <c r="G41" s="111"/>
      <c r="H41" s="20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3"/>
      <c r="Z41" s="33"/>
      <c r="AA41" s="33"/>
    </row>
    <row r="42" spans="1:27" s="35" customFormat="1" ht="25.5" customHeight="1">
      <c r="A42" s="183"/>
      <c r="B42" s="184" t="s">
        <v>39</v>
      </c>
      <c r="C42" s="185"/>
      <c r="D42" s="186">
        <f>D37</f>
        <v>28.3</v>
      </c>
      <c r="E42" s="187">
        <f>E38</f>
        <v>87</v>
      </c>
      <c r="F42" s="188"/>
      <c r="G42" s="189"/>
      <c r="H42" s="206">
        <f>SUM(H36)</f>
        <v>165</v>
      </c>
      <c r="I42" s="190">
        <f aca="true" t="shared" si="4" ref="I42:W42">I36+I39</f>
        <v>0</v>
      </c>
      <c r="J42" s="190">
        <f t="shared" si="4"/>
        <v>0</v>
      </c>
      <c r="K42" s="190">
        <f t="shared" si="4"/>
        <v>0</v>
      </c>
      <c r="L42" s="190">
        <f t="shared" si="4"/>
        <v>0</v>
      </c>
      <c r="M42" s="190">
        <f t="shared" si="4"/>
        <v>0</v>
      </c>
      <c r="N42" s="190">
        <f t="shared" si="4"/>
        <v>0</v>
      </c>
      <c r="O42" s="190">
        <f t="shared" si="4"/>
        <v>0</v>
      </c>
      <c r="P42" s="190">
        <f t="shared" si="4"/>
        <v>0</v>
      </c>
      <c r="Q42" s="190">
        <f t="shared" si="4"/>
        <v>0</v>
      </c>
      <c r="R42" s="190">
        <f t="shared" si="4"/>
        <v>0</v>
      </c>
      <c r="S42" s="190">
        <f t="shared" si="4"/>
        <v>0</v>
      </c>
      <c r="T42" s="190">
        <f t="shared" si="4"/>
        <v>0</v>
      </c>
      <c r="U42" s="190">
        <f t="shared" si="4"/>
        <v>0</v>
      </c>
      <c r="V42" s="190">
        <f t="shared" si="4"/>
        <v>0</v>
      </c>
      <c r="W42" s="190">
        <f t="shared" si="4"/>
        <v>0</v>
      </c>
      <c r="X42" s="190">
        <f>X36+X39</f>
        <v>0</v>
      </c>
      <c r="Y42" s="190"/>
      <c r="Z42" s="34"/>
      <c r="AA42" s="34"/>
    </row>
    <row r="43" spans="1:27" s="30" customFormat="1" ht="24" customHeight="1">
      <c r="A43" s="144">
        <v>4</v>
      </c>
      <c r="B43" s="198" t="s">
        <v>45</v>
      </c>
      <c r="C43" s="146"/>
      <c r="D43" s="147"/>
      <c r="E43" s="147"/>
      <c r="F43" s="144"/>
      <c r="G43" s="148"/>
      <c r="H43" s="207">
        <f>I43+M43+Q43+U43</f>
        <v>0</v>
      </c>
      <c r="I43" s="149">
        <f aca="true" t="shared" si="5" ref="I43:I53">J43+K43+L43</f>
        <v>0</v>
      </c>
      <c r="J43" s="150"/>
      <c r="K43" s="149"/>
      <c r="L43" s="149"/>
      <c r="M43" s="149">
        <f>N43+O43+P43</f>
        <v>0</v>
      </c>
      <c r="N43" s="150"/>
      <c r="O43" s="149"/>
      <c r="P43" s="149"/>
      <c r="Q43" s="149">
        <f>R43+S43+T43</f>
        <v>0</v>
      </c>
      <c r="R43" s="150"/>
      <c r="S43" s="149"/>
      <c r="T43" s="149"/>
      <c r="U43" s="149">
        <f>V43+W43+X43</f>
        <v>0</v>
      </c>
      <c r="V43" s="150"/>
      <c r="W43" s="149"/>
      <c r="X43" s="149"/>
      <c r="Y43" s="151"/>
      <c r="Z43" s="31"/>
      <c r="AA43" s="31"/>
    </row>
    <row r="44" spans="1:27" s="30" customFormat="1" ht="34.5" customHeight="1">
      <c r="A44" s="728" t="s">
        <v>41</v>
      </c>
      <c r="B44" s="68" t="s">
        <v>92</v>
      </c>
      <c r="C44" s="724" t="s">
        <v>132</v>
      </c>
      <c r="D44" s="728" t="s">
        <v>133</v>
      </c>
      <c r="E44" s="728"/>
      <c r="F44" s="730" t="s">
        <v>59</v>
      </c>
      <c r="G44" s="734" t="s">
        <v>74</v>
      </c>
      <c r="H44" s="798">
        <v>6</v>
      </c>
      <c r="I44" s="727"/>
      <c r="J44" s="727"/>
      <c r="K44" s="727"/>
      <c r="L44" s="727"/>
      <c r="M44" s="731">
        <f>N44+O44+P44</f>
        <v>0</v>
      </c>
      <c r="N44" s="731"/>
      <c r="O44" s="731"/>
      <c r="P44" s="731"/>
      <c r="Q44" s="727">
        <f>R44+S44+T44</f>
        <v>0</v>
      </c>
      <c r="R44" s="727"/>
      <c r="S44" s="727"/>
      <c r="T44" s="727"/>
      <c r="U44" s="727">
        <f>V44+W44+X44</f>
        <v>0</v>
      </c>
      <c r="V44" s="727"/>
      <c r="W44" s="727"/>
      <c r="X44" s="727"/>
      <c r="Y44" s="727" t="s">
        <v>32</v>
      </c>
      <c r="Z44" s="31"/>
      <c r="AA44" s="31"/>
    </row>
    <row r="45" spans="1:27" s="30" customFormat="1" ht="34.5" customHeight="1">
      <c r="A45" s="728"/>
      <c r="B45" s="69" t="s">
        <v>71</v>
      </c>
      <c r="C45" s="724"/>
      <c r="D45" s="728"/>
      <c r="E45" s="728"/>
      <c r="F45" s="730"/>
      <c r="G45" s="734"/>
      <c r="H45" s="798"/>
      <c r="I45" s="727"/>
      <c r="J45" s="727"/>
      <c r="K45" s="727"/>
      <c r="L45" s="727"/>
      <c r="M45" s="731"/>
      <c r="N45" s="731"/>
      <c r="O45" s="731"/>
      <c r="P45" s="731"/>
      <c r="Q45" s="727"/>
      <c r="R45" s="727"/>
      <c r="S45" s="727"/>
      <c r="T45" s="727"/>
      <c r="U45" s="727"/>
      <c r="V45" s="727"/>
      <c r="W45" s="727"/>
      <c r="X45" s="727"/>
      <c r="Y45" s="727"/>
      <c r="Z45" s="31"/>
      <c r="AA45" s="31"/>
    </row>
    <row r="46" spans="1:27" s="30" customFormat="1" ht="34.5" customHeight="1">
      <c r="A46" s="728" t="s">
        <v>42</v>
      </c>
      <c r="B46" s="68" t="s">
        <v>60</v>
      </c>
      <c r="C46" s="729" t="s">
        <v>103</v>
      </c>
      <c r="D46" s="721" t="s">
        <v>104</v>
      </c>
      <c r="E46" s="721"/>
      <c r="F46" s="730" t="s">
        <v>59</v>
      </c>
      <c r="G46" s="721" t="s">
        <v>63</v>
      </c>
      <c r="H46" s="797">
        <v>15</v>
      </c>
      <c r="I46" s="721">
        <f t="shared" si="5"/>
        <v>0</v>
      </c>
      <c r="J46" s="721"/>
      <c r="K46" s="721"/>
      <c r="L46" s="721"/>
      <c r="M46" s="721">
        <f>N46+O46+P46</f>
        <v>0</v>
      </c>
      <c r="N46" s="721"/>
      <c r="O46" s="721"/>
      <c r="P46" s="721"/>
      <c r="Q46" s="721">
        <f>R46+S46+T46</f>
        <v>0</v>
      </c>
      <c r="R46" s="721"/>
      <c r="S46" s="721"/>
      <c r="T46" s="721"/>
      <c r="U46" s="721" t="e">
        <f>V46+W46+X46</f>
        <v>#VALUE!</v>
      </c>
      <c r="V46" s="721" t="e">
        <f>W46+X46+Y46</f>
        <v>#VALUE!</v>
      </c>
      <c r="W46" s="721" t="e">
        <f>X46+Y46+Z46</f>
        <v>#VALUE!</v>
      </c>
      <c r="X46" s="721" t="e">
        <f>Y46+Z46+AA46</f>
        <v>#VALUE!</v>
      </c>
      <c r="Y46" s="721" t="s">
        <v>32</v>
      </c>
      <c r="Z46" s="31"/>
      <c r="AA46" s="31"/>
    </row>
    <row r="47" spans="1:27" s="30" customFormat="1" ht="44.25" customHeight="1">
      <c r="A47" s="728"/>
      <c r="B47" s="69" t="s">
        <v>105</v>
      </c>
      <c r="C47" s="729"/>
      <c r="D47" s="721"/>
      <c r="E47" s="721"/>
      <c r="F47" s="730"/>
      <c r="G47" s="721"/>
      <c r="H47" s="797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31"/>
      <c r="AA47" s="31"/>
    </row>
    <row r="48" spans="1:27" s="30" customFormat="1" ht="34.5" customHeight="1" hidden="1">
      <c r="A48" s="72" t="s">
        <v>53</v>
      </c>
      <c r="B48" s="68"/>
      <c r="C48" s="120"/>
      <c r="D48" s="120"/>
      <c r="E48" s="120"/>
      <c r="F48" s="104"/>
      <c r="G48" s="120"/>
      <c r="H48" s="208">
        <f>I48+M48+Q48+U48</f>
        <v>0</v>
      </c>
      <c r="I48" s="120">
        <f t="shared" si="5"/>
        <v>0</v>
      </c>
      <c r="J48" s="121"/>
      <c r="K48" s="121"/>
      <c r="L48" s="121"/>
      <c r="M48" s="120">
        <f>N48+O48+P48</f>
        <v>0</v>
      </c>
      <c r="N48" s="121"/>
      <c r="O48" s="121"/>
      <c r="P48" s="121"/>
      <c r="Q48" s="121">
        <f>R48+S48+T48</f>
        <v>0</v>
      </c>
      <c r="R48" s="121"/>
      <c r="S48" s="121"/>
      <c r="T48" s="121"/>
      <c r="U48" s="120"/>
      <c r="V48" s="121"/>
      <c r="W48" s="121"/>
      <c r="X48" s="120"/>
      <c r="Y48" s="83"/>
      <c r="Z48" s="31"/>
      <c r="AA48" s="31"/>
    </row>
    <row r="49" spans="1:27" s="30" customFormat="1" ht="34.5" customHeight="1" hidden="1">
      <c r="A49" s="72"/>
      <c r="B49" s="69"/>
      <c r="C49" s="120"/>
      <c r="D49" s="120"/>
      <c r="E49" s="120"/>
      <c r="F49" s="120"/>
      <c r="G49" s="120"/>
      <c r="H49" s="208"/>
      <c r="I49" s="120">
        <f t="shared" si="5"/>
        <v>0</v>
      </c>
      <c r="J49" s="121"/>
      <c r="K49" s="121"/>
      <c r="L49" s="121"/>
      <c r="M49" s="120"/>
      <c r="N49" s="121"/>
      <c r="O49" s="121"/>
      <c r="P49" s="121"/>
      <c r="Q49" s="121"/>
      <c r="R49" s="121"/>
      <c r="S49" s="121"/>
      <c r="T49" s="121"/>
      <c r="U49" s="120"/>
      <c r="V49" s="121"/>
      <c r="W49" s="121"/>
      <c r="X49" s="120"/>
      <c r="Y49" s="122"/>
      <c r="Z49" s="31"/>
      <c r="AA49" s="31"/>
    </row>
    <row r="50" spans="1:27" s="30" customFormat="1" ht="34.5" customHeight="1" hidden="1">
      <c r="A50" s="72" t="s">
        <v>54</v>
      </c>
      <c r="B50" s="68"/>
      <c r="C50" s="120"/>
      <c r="D50" s="120"/>
      <c r="E50" s="120"/>
      <c r="F50" s="104"/>
      <c r="G50" s="120"/>
      <c r="H50" s="208">
        <f>I50+M50+Q50+U50</f>
        <v>0</v>
      </c>
      <c r="I50" s="120">
        <f t="shared" si="5"/>
        <v>0</v>
      </c>
      <c r="J50" s="121"/>
      <c r="K50" s="121"/>
      <c r="L50" s="121"/>
      <c r="M50" s="120">
        <f>N50+O50+P50</f>
        <v>0</v>
      </c>
      <c r="N50" s="121"/>
      <c r="O50" s="121"/>
      <c r="P50" s="121"/>
      <c r="Q50" s="121">
        <f>R50+S50+T50</f>
        <v>0</v>
      </c>
      <c r="R50" s="121"/>
      <c r="S50" s="121"/>
      <c r="T50" s="121"/>
      <c r="U50" s="120"/>
      <c r="V50" s="121"/>
      <c r="W50" s="121"/>
      <c r="X50" s="120"/>
      <c r="Y50" s="83"/>
      <c r="Z50" s="31"/>
      <c r="AA50" s="31"/>
    </row>
    <row r="51" spans="1:27" s="30" customFormat="1" ht="34.5" customHeight="1" hidden="1">
      <c r="A51" s="72"/>
      <c r="B51" s="69"/>
      <c r="C51" s="120"/>
      <c r="D51" s="120"/>
      <c r="E51" s="120"/>
      <c r="F51" s="120"/>
      <c r="G51" s="120"/>
      <c r="H51" s="208"/>
      <c r="I51" s="120">
        <f t="shared" si="5"/>
        <v>0</v>
      </c>
      <c r="J51" s="121"/>
      <c r="K51" s="121"/>
      <c r="L51" s="121"/>
      <c r="M51" s="120"/>
      <c r="N51" s="121"/>
      <c r="O51" s="121"/>
      <c r="P51" s="121"/>
      <c r="Q51" s="121">
        <f>R51+S51+T51</f>
        <v>0</v>
      </c>
      <c r="R51" s="121"/>
      <c r="S51" s="121"/>
      <c r="T51" s="121"/>
      <c r="U51" s="120"/>
      <c r="V51" s="121"/>
      <c r="W51" s="121"/>
      <c r="X51" s="120"/>
      <c r="Y51" s="122"/>
      <c r="Z51" s="31"/>
      <c r="AA51" s="31"/>
    </row>
    <row r="52" spans="1:27" s="30" customFormat="1" ht="34.5" customHeight="1" hidden="1">
      <c r="A52" s="72" t="s">
        <v>55</v>
      </c>
      <c r="B52" s="68"/>
      <c r="C52" s="120"/>
      <c r="D52" s="120"/>
      <c r="E52" s="120"/>
      <c r="F52" s="104"/>
      <c r="G52" s="120"/>
      <c r="H52" s="208">
        <f>I52+M52+Q52+U52</f>
        <v>0</v>
      </c>
      <c r="I52" s="120">
        <f t="shared" si="5"/>
        <v>0</v>
      </c>
      <c r="J52" s="121"/>
      <c r="K52" s="121"/>
      <c r="L52" s="121"/>
      <c r="M52" s="120">
        <f>N52+O52+P52</f>
        <v>0</v>
      </c>
      <c r="N52" s="121"/>
      <c r="O52" s="121"/>
      <c r="P52" s="121"/>
      <c r="Q52" s="121">
        <f>R52+S52+T52</f>
        <v>0</v>
      </c>
      <c r="R52" s="121"/>
      <c r="S52" s="121"/>
      <c r="T52" s="121"/>
      <c r="U52" s="120"/>
      <c r="V52" s="121"/>
      <c r="W52" s="121"/>
      <c r="X52" s="120"/>
      <c r="Y52" s="83"/>
      <c r="Z52" s="31"/>
      <c r="AA52" s="31"/>
    </row>
    <row r="53" spans="1:27" s="30" customFormat="1" ht="34.5" customHeight="1" hidden="1">
      <c r="A53" s="72"/>
      <c r="B53" s="69"/>
      <c r="C53" s="120"/>
      <c r="D53" s="120"/>
      <c r="E53" s="120"/>
      <c r="F53" s="120"/>
      <c r="G53" s="120"/>
      <c r="H53" s="208"/>
      <c r="I53" s="120">
        <f t="shared" si="5"/>
        <v>0</v>
      </c>
      <c r="J53" s="121"/>
      <c r="K53" s="121"/>
      <c r="L53" s="121"/>
      <c r="M53" s="120"/>
      <c r="N53" s="121"/>
      <c r="O53" s="121"/>
      <c r="P53" s="121"/>
      <c r="Q53" s="121">
        <f>R53+S53+T53</f>
        <v>0</v>
      </c>
      <c r="R53" s="121"/>
      <c r="S53" s="121"/>
      <c r="T53" s="121"/>
      <c r="U53" s="120"/>
      <c r="V53" s="121"/>
      <c r="W53" s="121"/>
      <c r="X53" s="120"/>
      <c r="Y53" s="122"/>
      <c r="Z53" s="31"/>
      <c r="AA53" s="31"/>
    </row>
    <row r="54" spans="1:27" s="30" customFormat="1" ht="34.5" customHeight="1" hidden="1">
      <c r="A54" s="72"/>
      <c r="B54" s="68"/>
      <c r="C54" s="120"/>
      <c r="D54" s="120"/>
      <c r="E54" s="120"/>
      <c r="F54" s="120"/>
      <c r="G54" s="120"/>
      <c r="H54" s="208"/>
      <c r="I54" s="120"/>
      <c r="J54" s="121"/>
      <c r="K54" s="121"/>
      <c r="L54" s="121"/>
      <c r="M54" s="120"/>
      <c r="N54" s="121"/>
      <c r="O54" s="121"/>
      <c r="P54" s="121"/>
      <c r="Q54" s="121"/>
      <c r="R54" s="121"/>
      <c r="S54" s="121"/>
      <c r="T54" s="121"/>
      <c r="U54" s="120"/>
      <c r="V54" s="121"/>
      <c r="W54" s="121"/>
      <c r="X54" s="120"/>
      <c r="Y54" s="122"/>
      <c r="Z54" s="31"/>
      <c r="AA54" s="31"/>
    </row>
    <row r="55" spans="1:27" s="30" customFormat="1" ht="34.5" customHeight="1" hidden="1">
      <c r="A55" s="72"/>
      <c r="B55" s="68"/>
      <c r="C55" s="120"/>
      <c r="D55" s="120"/>
      <c r="E55" s="120"/>
      <c r="F55" s="120"/>
      <c r="G55" s="120"/>
      <c r="H55" s="208"/>
      <c r="I55" s="120"/>
      <c r="J55" s="121"/>
      <c r="K55" s="121"/>
      <c r="L55" s="121"/>
      <c r="M55" s="120"/>
      <c r="N55" s="121"/>
      <c r="O55" s="121"/>
      <c r="P55" s="121"/>
      <c r="Q55" s="121"/>
      <c r="R55" s="121"/>
      <c r="S55" s="121"/>
      <c r="T55" s="121"/>
      <c r="U55" s="120"/>
      <c r="V55" s="121"/>
      <c r="W55" s="121"/>
      <c r="X55" s="120"/>
      <c r="Y55" s="122"/>
      <c r="Z55" s="31"/>
      <c r="AA55" s="31"/>
    </row>
    <row r="56" spans="1:27" s="30" customFormat="1" ht="34.5" customHeight="1" hidden="1">
      <c r="A56" s="72"/>
      <c r="B56" s="68"/>
      <c r="C56" s="120"/>
      <c r="D56" s="120"/>
      <c r="E56" s="120"/>
      <c r="F56" s="120"/>
      <c r="G56" s="120"/>
      <c r="H56" s="208"/>
      <c r="I56" s="120"/>
      <c r="J56" s="121"/>
      <c r="K56" s="121"/>
      <c r="L56" s="121"/>
      <c r="M56" s="120"/>
      <c r="N56" s="121"/>
      <c r="O56" s="121"/>
      <c r="P56" s="121"/>
      <c r="Q56" s="121"/>
      <c r="R56" s="121"/>
      <c r="S56" s="121"/>
      <c r="T56" s="121"/>
      <c r="U56" s="120"/>
      <c r="V56" s="121"/>
      <c r="W56" s="121"/>
      <c r="X56" s="120"/>
      <c r="Y56" s="122"/>
      <c r="Z56" s="31"/>
      <c r="AA56" s="31"/>
    </row>
    <row r="57" spans="1:27" s="30" customFormat="1" ht="34.5" customHeight="1" hidden="1">
      <c r="A57" s="72"/>
      <c r="B57" s="68"/>
      <c r="C57" s="120"/>
      <c r="D57" s="120"/>
      <c r="E57" s="120"/>
      <c r="F57" s="120"/>
      <c r="G57" s="120"/>
      <c r="H57" s="208"/>
      <c r="I57" s="120"/>
      <c r="J57" s="121"/>
      <c r="K57" s="121"/>
      <c r="L57" s="121"/>
      <c r="M57" s="120"/>
      <c r="N57" s="121"/>
      <c r="O57" s="121"/>
      <c r="P57" s="121"/>
      <c r="Q57" s="121"/>
      <c r="R57" s="121"/>
      <c r="S57" s="121"/>
      <c r="T57" s="121"/>
      <c r="U57" s="120"/>
      <c r="V57" s="121"/>
      <c r="W57" s="121"/>
      <c r="X57" s="120"/>
      <c r="Y57" s="122"/>
      <c r="Z57" s="31"/>
      <c r="AA57" s="31"/>
    </row>
    <row r="58" spans="1:27" s="30" customFormat="1" ht="34.5" customHeight="1" hidden="1">
      <c r="A58" s="72"/>
      <c r="B58" s="68"/>
      <c r="C58" s="120"/>
      <c r="D58" s="120"/>
      <c r="E58" s="120"/>
      <c r="F58" s="120"/>
      <c r="G58" s="120"/>
      <c r="H58" s="208"/>
      <c r="I58" s="120"/>
      <c r="J58" s="121"/>
      <c r="K58" s="121"/>
      <c r="L58" s="121"/>
      <c r="M58" s="120"/>
      <c r="N58" s="121"/>
      <c r="O58" s="121"/>
      <c r="P58" s="121"/>
      <c r="Q58" s="121"/>
      <c r="R58" s="121"/>
      <c r="S58" s="121"/>
      <c r="T58" s="121"/>
      <c r="U58" s="120"/>
      <c r="V58" s="121"/>
      <c r="W58" s="121"/>
      <c r="X58" s="120"/>
      <c r="Y58" s="122"/>
      <c r="Z58" s="31"/>
      <c r="AA58" s="31"/>
    </row>
    <row r="59" spans="1:27" s="30" customFormat="1" ht="34.5" customHeight="1" hidden="1">
      <c r="A59" s="72"/>
      <c r="B59" s="68"/>
      <c r="C59" s="120"/>
      <c r="D59" s="120"/>
      <c r="E59" s="120"/>
      <c r="F59" s="120"/>
      <c r="G59" s="120"/>
      <c r="H59" s="208"/>
      <c r="I59" s="120"/>
      <c r="J59" s="121"/>
      <c r="K59" s="121"/>
      <c r="L59" s="121"/>
      <c r="M59" s="120"/>
      <c r="N59" s="121"/>
      <c r="O59" s="121"/>
      <c r="P59" s="121"/>
      <c r="Q59" s="121"/>
      <c r="R59" s="121"/>
      <c r="S59" s="121"/>
      <c r="T59" s="121"/>
      <c r="U59" s="120"/>
      <c r="V59" s="121"/>
      <c r="W59" s="121"/>
      <c r="X59" s="120"/>
      <c r="Y59" s="122"/>
      <c r="Z59" s="31"/>
      <c r="AA59" s="31"/>
    </row>
    <row r="60" spans="1:27" s="17" customFormat="1" ht="45" customHeight="1" hidden="1">
      <c r="A60" s="72"/>
      <c r="B60" s="123"/>
      <c r="C60" s="120"/>
      <c r="D60" s="120"/>
      <c r="E60" s="120"/>
      <c r="F60" s="120"/>
      <c r="G60" s="120"/>
      <c r="H60" s="209">
        <f>I60+M60+Q60+U60</f>
        <v>0</v>
      </c>
      <c r="I60" s="119">
        <f>J60+K60+L60</f>
        <v>0</v>
      </c>
      <c r="J60" s="124"/>
      <c r="K60" s="119"/>
      <c r="L60" s="119"/>
      <c r="M60" s="119">
        <f>N60+O60+P60</f>
        <v>0</v>
      </c>
      <c r="N60" s="124"/>
      <c r="O60" s="119"/>
      <c r="P60" s="119"/>
      <c r="Q60" s="119">
        <f>R60+S60+T60</f>
        <v>0</v>
      </c>
      <c r="R60" s="124"/>
      <c r="S60" s="119"/>
      <c r="T60" s="119"/>
      <c r="U60" s="119">
        <f>V60+W60+X60</f>
        <v>0</v>
      </c>
      <c r="V60" s="124"/>
      <c r="W60" s="119"/>
      <c r="X60" s="119"/>
      <c r="Y60" s="122"/>
      <c r="Z60" s="36"/>
      <c r="AA60" s="36"/>
    </row>
    <row r="61" spans="1:27" s="39" customFormat="1" ht="25.5" customHeight="1">
      <c r="A61" s="199"/>
      <c r="B61" s="153" t="s">
        <v>47</v>
      </c>
      <c r="C61" s="154"/>
      <c r="D61" s="200">
        <v>2</v>
      </c>
      <c r="E61" s="152"/>
      <c r="F61" s="199"/>
      <c r="G61" s="157"/>
      <c r="H61" s="210">
        <f>SUM(H44:H47)</f>
        <v>21</v>
      </c>
      <c r="I61" s="201">
        <f>J61+K61+L61</f>
        <v>0</v>
      </c>
      <c r="J61" s="202">
        <f>J44</f>
        <v>0</v>
      </c>
      <c r="K61" s="202">
        <f>K44</f>
        <v>0</v>
      </c>
      <c r="L61" s="202">
        <f>L44</f>
        <v>0</v>
      </c>
      <c r="M61" s="201">
        <f>M44+M46+M48+M50+M52</f>
        <v>0</v>
      </c>
      <c r="N61" s="201">
        <f aca="true" t="shared" si="6" ref="N61:U61">N44+N46+N48+N50+N52</f>
        <v>0</v>
      </c>
      <c r="O61" s="201">
        <f t="shared" si="6"/>
        <v>0</v>
      </c>
      <c r="P61" s="201">
        <f t="shared" si="6"/>
        <v>0</v>
      </c>
      <c r="Q61" s="201">
        <f t="shared" si="6"/>
        <v>0</v>
      </c>
      <c r="R61" s="201">
        <f t="shared" si="6"/>
        <v>0</v>
      </c>
      <c r="S61" s="201">
        <f t="shared" si="6"/>
        <v>0</v>
      </c>
      <c r="T61" s="201">
        <f t="shared" si="6"/>
        <v>0</v>
      </c>
      <c r="U61" s="201" t="e">
        <f t="shared" si="6"/>
        <v>#VALUE!</v>
      </c>
      <c r="V61" s="202">
        <f>V44</f>
        <v>0</v>
      </c>
      <c r="W61" s="202">
        <f>W44</f>
        <v>0</v>
      </c>
      <c r="X61" s="202">
        <f>X44</f>
        <v>0</v>
      </c>
      <c r="Y61" s="202"/>
      <c r="Z61" s="44"/>
      <c r="AA61" s="44"/>
    </row>
    <row r="62" spans="1:27" s="39" customFormat="1" ht="25.5" customHeight="1">
      <c r="A62" s="214">
        <v>5</v>
      </c>
      <c r="B62" s="170" t="s">
        <v>134</v>
      </c>
      <c r="C62" s="171" t="s">
        <v>135</v>
      </c>
      <c r="D62" s="215"/>
      <c r="E62" s="169"/>
      <c r="F62" s="214"/>
      <c r="G62" s="174"/>
      <c r="H62" s="216">
        <v>370</v>
      </c>
      <c r="I62" s="217"/>
      <c r="J62" s="218"/>
      <c r="K62" s="218"/>
      <c r="L62" s="218"/>
      <c r="M62" s="217"/>
      <c r="N62" s="217"/>
      <c r="O62" s="217"/>
      <c r="P62" s="217"/>
      <c r="Q62" s="217"/>
      <c r="R62" s="217"/>
      <c r="S62" s="217"/>
      <c r="T62" s="217"/>
      <c r="U62" s="217"/>
      <c r="V62" s="218"/>
      <c r="W62" s="218"/>
      <c r="X62" s="218"/>
      <c r="Y62" s="218"/>
      <c r="Z62" s="44"/>
      <c r="AA62" s="44"/>
    </row>
    <row r="63" spans="1:25" s="42" customFormat="1" ht="23.25" customHeight="1">
      <c r="A63" s="191"/>
      <c r="B63" s="203" t="s">
        <v>48</v>
      </c>
      <c r="C63" s="192"/>
      <c r="D63" s="193">
        <f>D26+D34</f>
        <v>31.654</v>
      </c>
      <c r="E63" s="193">
        <f>E26+E34</f>
        <v>240.778</v>
      </c>
      <c r="F63" s="194" t="s">
        <v>59</v>
      </c>
      <c r="G63" s="195"/>
      <c r="H63" s="211">
        <f>H26+H34+H42+H61+H62</f>
        <v>1770</v>
      </c>
      <c r="I63" s="196" t="e">
        <f>J63+K63+L63</f>
        <v>#REF!</v>
      </c>
      <c r="J63" s="196" t="e">
        <f>#REF!+J26+J42+#REF!+J61</f>
        <v>#REF!</v>
      </c>
      <c r="K63" s="196" t="e">
        <f>#REF!+K26+K42+#REF!+K61</f>
        <v>#REF!</v>
      </c>
      <c r="L63" s="196" t="e">
        <f>#REF!+L26+L42+#REF!+L61</f>
        <v>#REF!</v>
      </c>
      <c r="M63" s="196" t="e">
        <f>#REF!+M26+M42+#REF!+M61</f>
        <v>#REF!</v>
      </c>
      <c r="N63" s="196" t="e">
        <f>#REF!+N26+N42+#REF!+N61</f>
        <v>#REF!</v>
      </c>
      <c r="O63" s="196" t="e">
        <f>#REF!+O26+O42+#REF!+O61</f>
        <v>#REF!</v>
      </c>
      <c r="P63" s="196" t="e">
        <f>#REF!+P26+P42+#REF!+P61</f>
        <v>#REF!</v>
      </c>
      <c r="Q63" s="196" t="e">
        <f>#REF!+Q26+Q42+#REF!+Q61</f>
        <v>#REF!</v>
      </c>
      <c r="R63" s="196" t="e">
        <f>#REF!+R26+R42+#REF!+R61</f>
        <v>#REF!</v>
      </c>
      <c r="S63" s="196" t="e">
        <f>#REF!+S26+S42+#REF!+S61</f>
        <v>#REF!</v>
      </c>
      <c r="T63" s="196" t="e">
        <f>#REF!+T26+T42+#REF!+T61</f>
        <v>#REF!</v>
      </c>
      <c r="U63" s="196" t="e">
        <f>#REF!+U26+U42+#REF!+U61</f>
        <v>#REF!</v>
      </c>
      <c r="V63" s="196" t="e">
        <f>#REF!+V26+V42+#REF!+V61</f>
        <v>#REF!</v>
      </c>
      <c r="W63" s="196" t="e">
        <f>#REF!+W26+W42+#REF!+W61</f>
        <v>#REF!</v>
      </c>
      <c r="X63" s="196" t="e">
        <f>#REF!+X26+X42+#REF!+X61</f>
        <v>#REF!</v>
      </c>
      <c r="Y63" s="197"/>
    </row>
    <row r="64" spans="1:27" s="17" customFormat="1" ht="31.5" customHeight="1">
      <c r="A64" s="45"/>
      <c r="B64" s="46"/>
      <c r="C64" s="47"/>
      <c r="D64" s="47"/>
      <c r="E64" s="47"/>
      <c r="F64" s="48"/>
      <c r="G64" s="49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36"/>
      <c r="AA64" s="36"/>
    </row>
    <row r="65" spans="1:27" s="17" customFormat="1" ht="12.75" customHeight="1">
      <c r="A65" s="45"/>
      <c r="B65" s="46"/>
      <c r="C65" s="47"/>
      <c r="D65" s="47"/>
      <c r="E65" s="47"/>
      <c r="F65" s="48"/>
      <c r="G65" s="49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36"/>
      <c r="AA65" s="36"/>
    </row>
    <row r="66" spans="1:27" s="17" customFormat="1" ht="31.5" customHeight="1">
      <c r="A66" s="52"/>
      <c r="B66" s="719" t="s">
        <v>85</v>
      </c>
      <c r="C66" s="719"/>
      <c r="D66" s="47"/>
      <c r="E66" s="47"/>
      <c r="F66" s="720" t="s">
        <v>88</v>
      </c>
      <c r="G66" s="720"/>
      <c r="H66" s="72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36"/>
      <c r="AA66" s="36"/>
    </row>
    <row r="67" spans="1:27" s="17" customFormat="1" ht="31.5" customHeight="1">
      <c r="A67" s="52"/>
      <c r="B67" s="719" t="s">
        <v>86</v>
      </c>
      <c r="C67" s="719"/>
      <c r="D67" s="47"/>
      <c r="E67" s="47"/>
      <c r="F67" s="720" t="s">
        <v>89</v>
      </c>
      <c r="G67" s="720"/>
      <c r="H67" s="72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36"/>
      <c r="AA67" s="36"/>
    </row>
    <row r="68" spans="1:27" s="17" customFormat="1" ht="31.5" customHeight="1">
      <c r="A68" s="52"/>
      <c r="B68" s="719" t="s">
        <v>87</v>
      </c>
      <c r="C68" s="719"/>
      <c r="D68" s="47"/>
      <c r="E68" s="47"/>
      <c r="F68" s="720" t="s">
        <v>90</v>
      </c>
      <c r="G68" s="720"/>
      <c r="H68" s="72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36"/>
      <c r="AA68" s="36"/>
    </row>
    <row r="69" spans="1:27" s="17" customFormat="1" ht="43.5" customHeight="1" hidden="1">
      <c r="A69" s="52"/>
      <c r="B69" s="719" t="s">
        <v>84</v>
      </c>
      <c r="C69" s="719"/>
      <c r="D69" s="47"/>
      <c r="E69" s="47"/>
      <c r="F69" s="720" t="s">
        <v>91</v>
      </c>
      <c r="G69" s="720"/>
      <c r="H69" s="72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36"/>
      <c r="AA69" s="36"/>
    </row>
    <row r="71" ht="15.75">
      <c r="H71" s="15"/>
    </row>
    <row r="80" spans="1:31" s="3" customFormat="1" ht="15.75">
      <c r="A80" s="1"/>
      <c r="B80" s="2"/>
      <c r="C80" s="4"/>
      <c r="D80" s="1"/>
      <c r="E80" s="1"/>
      <c r="F80" s="19"/>
      <c r="G80" s="5"/>
      <c r="J80" s="6"/>
      <c r="N80" s="6"/>
      <c r="R80" s="6"/>
      <c r="V80" s="6"/>
      <c r="Y80" s="9"/>
      <c r="Z80" s="10"/>
      <c r="AA80" s="10"/>
      <c r="AB80" s="1"/>
      <c r="AC80" s="1"/>
      <c r="AD80" s="1"/>
      <c r="AE80" s="1"/>
    </row>
    <row r="81" spans="1:31" s="3" customFormat="1" ht="15.75">
      <c r="A81" s="1"/>
      <c r="B81" s="2"/>
      <c r="C81" s="4"/>
      <c r="D81" s="1"/>
      <c r="E81" s="1"/>
      <c r="F81" s="19"/>
      <c r="G81" s="5"/>
      <c r="J81" s="6"/>
      <c r="N81" s="6"/>
      <c r="R81" s="6"/>
      <c r="V81" s="6"/>
      <c r="Y81" s="9"/>
      <c r="Z81" s="10"/>
      <c r="AA81" s="10"/>
      <c r="AB81" s="1"/>
      <c r="AC81" s="1"/>
      <c r="AD81" s="1"/>
      <c r="AE81" s="1"/>
    </row>
    <row r="82" spans="1:31" s="3" customFormat="1" ht="15.75">
      <c r="A82" s="1"/>
      <c r="B82" s="2"/>
      <c r="C82" s="4"/>
      <c r="D82" s="1"/>
      <c r="E82" s="1"/>
      <c r="F82" s="19"/>
      <c r="G82" s="5"/>
      <c r="J82" s="6"/>
      <c r="N82" s="6"/>
      <c r="R82" s="6"/>
      <c r="V82" s="6"/>
      <c r="Y82" s="9"/>
      <c r="Z82" s="10"/>
      <c r="AA82" s="10"/>
      <c r="AB82" s="1"/>
      <c r="AC82" s="1"/>
      <c r="AD82" s="1"/>
      <c r="AE82" s="1"/>
    </row>
  </sheetData>
  <sheetProtection/>
  <mergeCells count="176">
    <mergeCell ref="B4:C4"/>
    <mergeCell ref="Q4:Y4"/>
    <mergeCell ref="B5:C5"/>
    <mergeCell ref="Q5:Y5"/>
    <mergeCell ref="B1:C1"/>
    <mergeCell ref="Q1:Y1"/>
    <mergeCell ref="B2:C2"/>
    <mergeCell ref="Q2:Y2"/>
    <mergeCell ref="B3:C3"/>
    <mergeCell ref="Q3:Y3"/>
    <mergeCell ref="A13:A15"/>
    <mergeCell ref="B13:B15"/>
    <mergeCell ref="C13:C15"/>
    <mergeCell ref="D13:E13"/>
    <mergeCell ref="F13:F15"/>
    <mergeCell ref="G13:G15"/>
    <mergeCell ref="Y13:Y15"/>
    <mergeCell ref="D14:D15"/>
    <mergeCell ref="E14:E15"/>
    <mergeCell ref="I14:I15"/>
    <mergeCell ref="J14:L14"/>
    <mergeCell ref="M14:M15"/>
    <mergeCell ref="N14:P14"/>
    <mergeCell ref="Q14:Q15"/>
    <mergeCell ref="R14:T14"/>
    <mergeCell ref="U14:U15"/>
    <mergeCell ref="V14:X14"/>
    <mergeCell ref="A18:A19"/>
    <mergeCell ref="C18:C19"/>
    <mergeCell ref="D18:D19"/>
    <mergeCell ref="E18:E19"/>
    <mergeCell ref="F18:F19"/>
    <mergeCell ref="H13:H15"/>
    <mergeCell ref="I13:X13"/>
    <mergeCell ref="G18:G19"/>
    <mergeCell ref="H18:H19"/>
    <mergeCell ref="A20:A21"/>
    <mergeCell ref="C20:C21"/>
    <mergeCell ref="D20:D21"/>
    <mergeCell ref="E20:E21"/>
    <mergeCell ref="F20:F21"/>
    <mergeCell ref="G20:G21"/>
    <mergeCell ref="A22:A23"/>
    <mergeCell ref="C22:C23"/>
    <mergeCell ref="D22:D23"/>
    <mergeCell ref="E22:E23"/>
    <mergeCell ref="F22:F23"/>
    <mergeCell ref="G22:G23"/>
    <mergeCell ref="A24:A25"/>
    <mergeCell ref="C24:C25"/>
    <mergeCell ref="D24:D25"/>
    <mergeCell ref="E24:E25"/>
    <mergeCell ref="F24:F25"/>
    <mergeCell ref="G24:G25"/>
    <mergeCell ref="H44:H45"/>
    <mergeCell ref="R36:R38"/>
    <mergeCell ref="S36:S38"/>
    <mergeCell ref="T36:T38"/>
    <mergeCell ref="A36:A38"/>
    <mergeCell ref="C36:C38"/>
    <mergeCell ref="F36:F38"/>
    <mergeCell ref="G36:G38"/>
    <mergeCell ref="H36:H38"/>
    <mergeCell ref="Q36:Q38"/>
    <mergeCell ref="A44:A45"/>
    <mergeCell ref="C44:C45"/>
    <mergeCell ref="D44:D45"/>
    <mergeCell ref="E44:E45"/>
    <mergeCell ref="F44:F45"/>
    <mergeCell ref="G44:G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Y46:Y47"/>
    <mergeCell ref="S46:S47"/>
    <mergeCell ref="T46:T47"/>
    <mergeCell ref="U46:U47"/>
    <mergeCell ref="V46:V47"/>
    <mergeCell ref="W46:W47"/>
    <mergeCell ref="X46:X47"/>
    <mergeCell ref="B66:C66"/>
    <mergeCell ref="F66:H66"/>
    <mergeCell ref="B67:C67"/>
    <mergeCell ref="F67:H67"/>
    <mergeCell ref="B68:C68"/>
    <mergeCell ref="F68:H68"/>
    <mergeCell ref="B69:C69"/>
    <mergeCell ref="F69:H69"/>
    <mergeCell ref="Y18:Y19"/>
    <mergeCell ref="H20:H21"/>
    <mergeCell ref="Y20:Y21"/>
    <mergeCell ref="H22:H23"/>
    <mergeCell ref="Y22:Y23"/>
    <mergeCell ref="G30:G31"/>
    <mergeCell ref="H30:H31"/>
    <mergeCell ref="I30:I31"/>
    <mergeCell ref="A28:A29"/>
    <mergeCell ref="A30:A31"/>
    <mergeCell ref="C30:C31"/>
    <mergeCell ref="D30:D31"/>
    <mergeCell ref="E30:E31"/>
    <mergeCell ref="F30:F31"/>
    <mergeCell ref="U30:U31"/>
    <mergeCell ref="J30:J31"/>
    <mergeCell ref="K30:K31"/>
    <mergeCell ref="L30:L31"/>
    <mergeCell ref="M30:M31"/>
    <mergeCell ref="N30:N31"/>
    <mergeCell ref="O30:O31"/>
    <mergeCell ref="G32:G33"/>
    <mergeCell ref="P30:P31"/>
    <mergeCell ref="Q30:Q31"/>
    <mergeCell ref="R30:R31"/>
    <mergeCell ref="S30:S31"/>
    <mergeCell ref="T30:T31"/>
    <mergeCell ref="M32:M33"/>
    <mergeCell ref="P32:P33"/>
    <mergeCell ref="Q32:Q33"/>
    <mergeCell ref="R32:R33"/>
    <mergeCell ref="V30:V31"/>
    <mergeCell ref="W30:W31"/>
    <mergeCell ref="X30:X31"/>
    <mergeCell ref="Y30:Y31"/>
    <mergeCell ref="A32:A33"/>
    <mergeCell ref="C32:C33"/>
    <mergeCell ref="D32:D33"/>
    <mergeCell ref="E32:E33"/>
    <mergeCell ref="F32:F33"/>
    <mergeCell ref="O32:O33"/>
    <mergeCell ref="S32:S33"/>
    <mergeCell ref="H32:H33"/>
    <mergeCell ref="I32:I33"/>
    <mergeCell ref="J32:J33"/>
    <mergeCell ref="K32:K33"/>
    <mergeCell ref="L32:L33"/>
    <mergeCell ref="Y36:Y38"/>
    <mergeCell ref="A7:Y7"/>
    <mergeCell ref="A8:Y8"/>
    <mergeCell ref="T32:T33"/>
    <mergeCell ref="U32:U33"/>
    <mergeCell ref="V32:V33"/>
    <mergeCell ref="W32:W33"/>
    <mergeCell ref="X32:X33"/>
    <mergeCell ref="Y32:Y33"/>
    <mergeCell ref="N32:N33"/>
  </mergeCells>
  <printOptions/>
  <pageMargins left="0.36" right="0.25" top="0.75" bottom="0.75" header="0.3" footer="0.3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E84"/>
  <sheetViews>
    <sheetView view="pageBreakPreview" zoomScale="40" zoomScaleNormal="60" zoomScaleSheetLayoutView="40" workbookViewId="0" topLeftCell="A1">
      <pane xSplit="2" ySplit="16" topLeftCell="C27" activePane="bottomRight" state="frozen"/>
      <selection pane="topLeft" activeCell="A1" sqref="A1"/>
      <selection pane="topRight" activeCell="C1" sqref="C1"/>
      <selection pane="bottomLeft" activeCell="A63" sqref="A63"/>
      <selection pane="bottomRight" activeCell="B37" sqref="B37"/>
    </sheetView>
  </sheetViews>
  <sheetFormatPr defaultColWidth="9.00390625" defaultRowHeight="12.75"/>
  <cols>
    <col min="1" max="1" width="7.25390625" style="1" customWidth="1"/>
    <col min="2" max="2" width="76.25390625" style="2" customWidth="1"/>
    <col min="3" max="3" width="46.125" style="4" customWidth="1"/>
    <col min="4" max="4" width="12.00390625" style="1" customWidth="1"/>
    <col min="5" max="5" width="14.75390625" style="1" customWidth="1"/>
    <col min="6" max="6" width="12.125" style="19" customWidth="1"/>
    <col min="7" max="7" width="14.875" style="5" customWidth="1"/>
    <col min="8" max="8" width="16.00390625" style="3" customWidth="1"/>
    <col min="9" max="9" width="12.25390625" style="3" customWidth="1"/>
    <col min="10" max="10" width="12.25390625" style="6" customWidth="1"/>
    <col min="11" max="13" width="12.25390625" style="3" customWidth="1"/>
    <col min="14" max="14" width="12.25390625" style="6" customWidth="1"/>
    <col min="15" max="17" width="12.25390625" style="3" customWidth="1"/>
    <col min="18" max="18" width="12.25390625" style="6" customWidth="1"/>
    <col min="19" max="21" width="12.25390625" style="3" customWidth="1"/>
    <col min="22" max="22" width="12.25390625" style="6" customWidth="1"/>
    <col min="23" max="24" width="12.25390625" style="3" customWidth="1"/>
    <col min="25" max="25" width="11.87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0.25" hidden="1">
      <c r="B1" s="778" t="s">
        <v>93</v>
      </c>
      <c r="C1" s="778"/>
      <c r="D1" s="67"/>
      <c r="E1" s="59"/>
      <c r="F1" s="59"/>
      <c r="G1" s="60"/>
      <c r="H1" s="57"/>
      <c r="I1" s="61"/>
      <c r="J1" s="61"/>
      <c r="K1" s="62"/>
      <c r="L1" s="61"/>
      <c r="M1" s="61"/>
      <c r="N1" s="61"/>
      <c r="O1" s="62"/>
      <c r="P1" s="61"/>
      <c r="Q1" s="778" t="s">
        <v>98</v>
      </c>
      <c r="R1" s="778"/>
      <c r="S1" s="778"/>
      <c r="T1" s="778"/>
      <c r="U1" s="778"/>
      <c r="V1" s="778"/>
      <c r="W1" s="778"/>
      <c r="X1" s="778"/>
      <c r="Y1" s="778"/>
      <c r="Z1" s="58"/>
    </row>
    <row r="2" spans="2:26" ht="26.25" customHeight="1" hidden="1">
      <c r="B2" s="778" t="s">
        <v>94</v>
      </c>
      <c r="C2" s="778"/>
      <c r="D2" s="67"/>
      <c r="E2" s="59"/>
      <c r="F2" s="59"/>
      <c r="G2" s="60"/>
      <c r="H2" s="57"/>
      <c r="I2" s="61"/>
      <c r="J2" s="61"/>
      <c r="K2" s="62"/>
      <c r="L2" s="61"/>
      <c r="M2" s="61"/>
      <c r="N2" s="61"/>
      <c r="O2" s="62"/>
      <c r="P2" s="61"/>
      <c r="Q2" s="778" t="s">
        <v>99</v>
      </c>
      <c r="R2" s="778"/>
      <c r="S2" s="778"/>
      <c r="T2" s="778"/>
      <c r="U2" s="778"/>
      <c r="V2" s="778"/>
      <c r="W2" s="778"/>
      <c r="X2" s="778"/>
      <c r="Y2" s="778"/>
      <c r="Z2" s="58"/>
    </row>
    <row r="3" spans="2:26" ht="24" customHeight="1" hidden="1">
      <c r="B3" s="778" t="s">
        <v>95</v>
      </c>
      <c r="C3" s="778"/>
      <c r="D3" s="67"/>
      <c r="E3" s="59"/>
      <c r="F3" s="59"/>
      <c r="G3" s="60"/>
      <c r="H3" s="57"/>
      <c r="I3" s="61"/>
      <c r="J3" s="61"/>
      <c r="K3" s="62"/>
      <c r="L3" s="61"/>
      <c r="M3" s="61"/>
      <c r="N3" s="61"/>
      <c r="O3" s="62"/>
      <c r="P3" s="61"/>
      <c r="Q3" s="778" t="s">
        <v>95</v>
      </c>
      <c r="R3" s="778"/>
      <c r="S3" s="778"/>
      <c r="T3" s="778"/>
      <c r="U3" s="778"/>
      <c r="V3" s="778"/>
      <c r="W3" s="778"/>
      <c r="X3" s="778"/>
      <c r="Y3" s="778"/>
      <c r="Z3" s="58"/>
    </row>
    <row r="4" spans="2:26" ht="22.5" customHeight="1" hidden="1">
      <c r="B4" s="778" t="s">
        <v>96</v>
      </c>
      <c r="C4" s="778"/>
      <c r="D4" s="67"/>
      <c r="E4" s="59"/>
      <c r="F4" s="59"/>
      <c r="G4" s="60"/>
      <c r="H4" s="57"/>
      <c r="I4" s="61"/>
      <c r="J4" s="61"/>
      <c r="K4" s="62"/>
      <c r="L4" s="61"/>
      <c r="M4" s="61"/>
      <c r="N4" s="61"/>
      <c r="O4" s="62"/>
      <c r="P4" s="61"/>
      <c r="Q4" s="778" t="s">
        <v>100</v>
      </c>
      <c r="R4" s="778"/>
      <c r="S4" s="778"/>
      <c r="T4" s="778"/>
      <c r="U4" s="778"/>
      <c r="V4" s="778"/>
      <c r="W4" s="778"/>
      <c r="X4" s="778"/>
      <c r="Y4" s="778"/>
      <c r="Z4" s="58"/>
    </row>
    <row r="5" spans="2:26" ht="24" customHeight="1" hidden="1">
      <c r="B5" s="778" t="s">
        <v>97</v>
      </c>
      <c r="C5" s="778"/>
      <c r="D5" s="67"/>
      <c r="E5" s="59"/>
      <c r="F5" s="59"/>
      <c r="G5" s="60"/>
      <c r="H5" s="57"/>
      <c r="I5" s="61"/>
      <c r="J5" s="61"/>
      <c r="K5" s="62"/>
      <c r="L5" s="61"/>
      <c r="M5" s="61"/>
      <c r="N5" s="61"/>
      <c r="O5" s="62"/>
      <c r="P5" s="61"/>
      <c r="Q5" s="778" t="s">
        <v>97</v>
      </c>
      <c r="R5" s="778"/>
      <c r="S5" s="778"/>
      <c r="T5" s="778"/>
      <c r="U5" s="778"/>
      <c r="V5" s="778"/>
      <c r="W5" s="778"/>
      <c r="X5" s="778"/>
      <c r="Y5" s="778"/>
      <c r="Z5" s="58"/>
    </row>
    <row r="6" spans="2:26" ht="34.5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107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108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2:26" ht="19.5" hidden="1">
      <c r="B10" s="64" t="s">
        <v>101</v>
      </c>
      <c r="C10" s="66">
        <v>1780</v>
      </c>
      <c r="D10" s="65" t="s">
        <v>59</v>
      </c>
      <c r="E10" s="65"/>
      <c r="F10" s="17"/>
      <c r="G10" s="54"/>
      <c r="H10" s="12"/>
      <c r="I10" s="55"/>
      <c r="J10" s="55"/>
      <c r="K10" s="14"/>
      <c r="L10" s="55"/>
      <c r="M10" s="55"/>
      <c r="N10" s="55"/>
      <c r="O10" s="14"/>
      <c r="P10" s="55"/>
      <c r="Q10" s="55"/>
      <c r="R10" s="55"/>
      <c r="S10" s="14"/>
      <c r="T10" s="55"/>
      <c r="U10" s="55"/>
      <c r="V10" s="55"/>
      <c r="W10" s="14"/>
      <c r="X10" s="55"/>
      <c r="Y10" s="55"/>
      <c r="Z10" s="56"/>
    </row>
    <row r="11" spans="2:26" ht="25.5" customHeight="1" hidden="1">
      <c r="B11" s="64" t="s">
        <v>102</v>
      </c>
      <c r="C11" s="66"/>
      <c r="D11" s="65" t="s">
        <v>59</v>
      </c>
      <c r="E11" s="65"/>
      <c r="F11" s="17"/>
      <c r="G11" s="54"/>
      <c r="H11" s="12"/>
      <c r="I11" s="55"/>
      <c r="J11" s="55"/>
      <c r="K11" s="14"/>
      <c r="L11" s="55"/>
      <c r="M11" s="55"/>
      <c r="N11" s="55"/>
      <c r="O11" s="14"/>
      <c r="P11" s="55"/>
      <c r="Q11" s="55"/>
      <c r="R11" s="55"/>
      <c r="S11" s="14"/>
      <c r="T11" s="55"/>
      <c r="U11" s="55"/>
      <c r="V11" s="55"/>
      <c r="W11" s="14"/>
      <c r="X11" s="55"/>
      <c r="Y11" s="55"/>
      <c r="Z11" s="56"/>
    </row>
    <row r="12" ht="14.25" customHeight="1" thickBot="1">
      <c r="E12" s="53"/>
    </row>
    <row r="13" spans="1:26" s="10" customFormat="1" ht="17.25" customHeight="1" thickBot="1">
      <c r="A13" s="763" t="s">
        <v>0</v>
      </c>
      <c r="B13" s="767" t="s">
        <v>1</v>
      </c>
      <c r="C13" s="770" t="s">
        <v>58</v>
      </c>
      <c r="D13" s="771" t="s">
        <v>3</v>
      </c>
      <c r="E13" s="771"/>
      <c r="F13" s="772" t="s">
        <v>24</v>
      </c>
      <c r="G13" s="775" t="s">
        <v>25</v>
      </c>
      <c r="H13" s="759" t="s">
        <v>26</v>
      </c>
      <c r="I13" s="760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2"/>
      <c r="Y13" s="763" t="s">
        <v>23</v>
      </c>
      <c r="Z13" s="11"/>
    </row>
    <row r="14" spans="1:26" s="10" customFormat="1" ht="20.25" customHeight="1">
      <c r="A14" s="764"/>
      <c r="B14" s="768"/>
      <c r="C14" s="732"/>
      <c r="D14" s="732" t="s">
        <v>4</v>
      </c>
      <c r="E14" s="732" t="s">
        <v>5</v>
      </c>
      <c r="F14" s="773"/>
      <c r="G14" s="776"/>
      <c r="H14" s="753"/>
      <c r="I14" s="753" t="s">
        <v>6</v>
      </c>
      <c r="J14" s="752" t="s">
        <v>8</v>
      </c>
      <c r="K14" s="752"/>
      <c r="L14" s="752"/>
      <c r="M14" s="753" t="s">
        <v>21</v>
      </c>
      <c r="N14" s="752" t="s">
        <v>8</v>
      </c>
      <c r="O14" s="752"/>
      <c r="P14" s="752"/>
      <c r="Q14" s="753" t="s">
        <v>22</v>
      </c>
      <c r="R14" s="752" t="s">
        <v>8</v>
      </c>
      <c r="S14" s="752"/>
      <c r="T14" s="752"/>
      <c r="U14" s="753" t="s">
        <v>28</v>
      </c>
      <c r="V14" s="752" t="s">
        <v>8</v>
      </c>
      <c r="W14" s="752"/>
      <c r="X14" s="755"/>
      <c r="Y14" s="764"/>
      <c r="Z14" s="11"/>
    </row>
    <row r="15" spans="1:26" s="10" customFormat="1" ht="21.75" customHeight="1" thickBot="1">
      <c r="A15" s="765"/>
      <c r="B15" s="769"/>
      <c r="C15" s="766"/>
      <c r="D15" s="766"/>
      <c r="E15" s="766"/>
      <c r="F15" s="774"/>
      <c r="G15" s="777"/>
      <c r="H15" s="754"/>
      <c r="I15" s="754"/>
      <c r="J15" s="13" t="s">
        <v>9</v>
      </c>
      <c r="K15" s="7" t="s">
        <v>10</v>
      </c>
      <c r="L15" s="8" t="s">
        <v>11</v>
      </c>
      <c r="M15" s="754"/>
      <c r="N15" s="13" t="s">
        <v>12</v>
      </c>
      <c r="O15" s="7" t="s">
        <v>13</v>
      </c>
      <c r="P15" s="8" t="s">
        <v>14</v>
      </c>
      <c r="Q15" s="754"/>
      <c r="R15" s="13" t="s">
        <v>15</v>
      </c>
      <c r="S15" s="7" t="s">
        <v>16</v>
      </c>
      <c r="T15" s="8" t="s">
        <v>17</v>
      </c>
      <c r="U15" s="754"/>
      <c r="V15" s="13" t="s">
        <v>18</v>
      </c>
      <c r="W15" s="7" t="s">
        <v>19</v>
      </c>
      <c r="X15" s="18" t="s">
        <v>20</v>
      </c>
      <c r="Y15" s="765"/>
      <c r="Z15" s="11"/>
    </row>
    <row r="16" spans="1:31" s="27" customFormat="1" ht="21" customHeight="1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2">
        <v>6</v>
      </c>
      <c r="G16" s="22">
        <v>7</v>
      </c>
      <c r="H16" s="23"/>
      <c r="I16" s="23">
        <v>9</v>
      </c>
      <c r="J16" s="20">
        <v>10</v>
      </c>
      <c r="K16" s="21">
        <v>11</v>
      </c>
      <c r="L16" s="24">
        <v>12</v>
      </c>
      <c r="M16" s="23">
        <v>13</v>
      </c>
      <c r="N16" s="20">
        <v>14</v>
      </c>
      <c r="O16" s="21">
        <v>15</v>
      </c>
      <c r="P16" s="24">
        <v>16</v>
      </c>
      <c r="Q16" s="23">
        <v>17</v>
      </c>
      <c r="R16" s="20">
        <v>18</v>
      </c>
      <c r="S16" s="21">
        <v>19</v>
      </c>
      <c r="T16" s="24">
        <v>20</v>
      </c>
      <c r="U16" s="23">
        <v>21</v>
      </c>
      <c r="V16" s="20">
        <v>22</v>
      </c>
      <c r="W16" s="21">
        <v>23</v>
      </c>
      <c r="X16" s="25">
        <v>24</v>
      </c>
      <c r="Y16" s="23">
        <v>25</v>
      </c>
      <c r="Z16" s="26"/>
      <c r="AE16" s="27" t="s">
        <v>27</v>
      </c>
    </row>
    <row r="17" spans="1:27" s="29" customFormat="1" ht="25.5" customHeight="1">
      <c r="A17" s="144">
        <v>1</v>
      </c>
      <c r="B17" s="145" t="s">
        <v>30</v>
      </c>
      <c r="C17" s="146"/>
      <c r="D17" s="147"/>
      <c r="E17" s="147"/>
      <c r="F17" s="144"/>
      <c r="G17" s="148"/>
      <c r="H17" s="149">
        <f>I17+M17+Q17+U17</f>
        <v>0</v>
      </c>
      <c r="I17" s="149">
        <f aca="true" t="shared" si="0" ref="I17:I35">J17+K17+L17</f>
        <v>0</v>
      </c>
      <c r="J17" s="150"/>
      <c r="K17" s="149"/>
      <c r="L17" s="149"/>
      <c r="M17" s="149">
        <f aca="true" t="shared" si="1" ref="M17:M35">N17+O17+P17</f>
        <v>0</v>
      </c>
      <c r="N17" s="150"/>
      <c r="O17" s="149"/>
      <c r="P17" s="149"/>
      <c r="Q17" s="149">
        <f aca="true" t="shared" si="2" ref="Q17:Q36">R17+S17+T17</f>
        <v>0</v>
      </c>
      <c r="R17" s="150"/>
      <c r="S17" s="149"/>
      <c r="T17" s="149"/>
      <c r="U17" s="149">
        <f aca="true" t="shared" si="3" ref="U17:U35">V17+W17+X17</f>
        <v>0</v>
      </c>
      <c r="V17" s="150"/>
      <c r="W17" s="149"/>
      <c r="X17" s="149"/>
      <c r="Y17" s="151"/>
      <c r="Z17" s="28"/>
      <c r="AA17" s="28"/>
    </row>
    <row r="18" spans="1:27" s="29" customFormat="1" ht="36.75" customHeight="1">
      <c r="A18" s="728" t="s">
        <v>112</v>
      </c>
      <c r="B18" s="68" t="s">
        <v>109</v>
      </c>
      <c r="C18" s="821" t="s">
        <v>123</v>
      </c>
      <c r="D18" s="802">
        <v>12.247</v>
      </c>
      <c r="E18" s="749">
        <v>92.209</v>
      </c>
      <c r="F18" s="750" t="s">
        <v>59</v>
      </c>
      <c r="G18" s="804" t="s">
        <v>111</v>
      </c>
      <c r="H18" s="798">
        <f>I18+M18+Q18+U18</f>
        <v>163</v>
      </c>
      <c r="I18" s="219">
        <f t="shared" si="0"/>
        <v>0</v>
      </c>
      <c r="J18" s="219">
        <f>J19</f>
        <v>0</v>
      </c>
      <c r="K18" s="219">
        <f>K19</f>
        <v>0</v>
      </c>
      <c r="L18" s="219">
        <f>L19</f>
        <v>0</v>
      </c>
      <c r="M18" s="219">
        <f t="shared" si="1"/>
        <v>163</v>
      </c>
      <c r="N18" s="219"/>
      <c r="O18" s="219"/>
      <c r="P18" s="219">
        <v>163</v>
      </c>
      <c r="Q18" s="219">
        <f t="shared" si="2"/>
        <v>0</v>
      </c>
      <c r="R18" s="219"/>
      <c r="S18" s="219">
        <f>S19</f>
        <v>0</v>
      </c>
      <c r="T18" s="219">
        <f>T19</f>
        <v>0</v>
      </c>
      <c r="U18" s="219">
        <f t="shared" si="3"/>
        <v>0</v>
      </c>
      <c r="V18" s="219">
        <f>V19</f>
        <v>0</v>
      </c>
      <c r="W18" s="219">
        <f>W19</f>
        <v>0</v>
      </c>
      <c r="X18" s="219">
        <f>X19</f>
        <v>0</v>
      </c>
      <c r="Y18" s="780" t="s">
        <v>32</v>
      </c>
      <c r="Z18" s="28"/>
      <c r="AA18" s="28"/>
    </row>
    <row r="19" spans="1:27" s="32" customFormat="1" ht="54" customHeight="1">
      <c r="A19" s="728"/>
      <c r="B19" s="69" t="s">
        <v>110</v>
      </c>
      <c r="C19" s="822"/>
      <c r="D19" s="803"/>
      <c r="E19" s="749"/>
      <c r="F19" s="750"/>
      <c r="G19" s="805"/>
      <c r="H19" s="798"/>
      <c r="I19" s="221">
        <f t="shared" si="0"/>
        <v>0</v>
      </c>
      <c r="J19" s="221"/>
      <c r="K19" s="221"/>
      <c r="L19" s="221"/>
      <c r="M19" s="221">
        <f t="shared" si="1"/>
        <v>225</v>
      </c>
      <c r="N19" s="221">
        <v>15</v>
      </c>
      <c r="O19" s="221">
        <v>150</v>
      </c>
      <c r="P19" s="221">
        <v>60</v>
      </c>
      <c r="Q19" s="220">
        <f t="shared" si="2"/>
        <v>0</v>
      </c>
      <c r="R19" s="221"/>
      <c r="S19" s="221"/>
      <c r="T19" s="221"/>
      <c r="U19" s="221">
        <f t="shared" si="3"/>
        <v>0</v>
      </c>
      <c r="V19" s="221"/>
      <c r="W19" s="221"/>
      <c r="X19" s="221"/>
      <c r="Y19" s="782"/>
      <c r="Z19" s="33"/>
      <c r="AA19" s="33"/>
    </row>
    <row r="20" spans="1:27" s="29" customFormat="1" ht="25.5" customHeight="1">
      <c r="A20" s="728" t="s">
        <v>113</v>
      </c>
      <c r="B20" s="68" t="s">
        <v>114</v>
      </c>
      <c r="C20" s="724" t="s">
        <v>124</v>
      </c>
      <c r="D20" s="749">
        <v>5.727</v>
      </c>
      <c r="E20" s="749">
        <v>40.089</v>
      </c>
      <c r="F20" s="750" t="s">
        <v>59</v>
      </c>
      <c r="G20" s="747" t="s">
        <v>116</v>
      </c>
      <c r="H20" s="793">
        <f>I20+M20+Q20+U20</f>
        <v>225</v>
      </c>
      <c r="I20" s="219">
        <f t="shared" si="0"/>
        <v>0</v>
      </c>
      <c r="J20" s="219">
        <f>J21</f>
        <v>0</v>
      </c>
      <c r="K20" s="219">
        <f>K21</f>
        <v>0</v>
      </c>
      <c r="L20" s="219">
        <f>L21</f>
        <v>0</v>
      </c>
      <c r="M20" s="219">
        <f>N20+O20+P20</f>
        <v>0</v>
      </c>
      <c r="N20" s="219"/>
      <c r="O20" s="219"/>
      <c r="P20" s="219"/>
      <c r="Q20" s="219">
        <f t="shared" si="2"/>
        <v>225</v>
      </c>
      <c r="R20" s="219">
        <v>225</v>
      </c>
      <c r="S20" s="219">
        <f>S21</f>
        <v>0</v>
      </c>
      <c r="T20" s="219">
        <f>T21</f>
        <v>0</v>
      </c>
      <c r="U20" s="219">
        <f t="shared" si="3"/>
        <v>0</v>
      </c>
      <c r="V20" s="219">
        <f>V21</f>
        <v>0</v>
      </c>
      <c r="W20" s="219">
        <f>W21</f>
        <v>0</v>
      </c>
      <c r="X20" s="219">
        <f>X21</f>
        <v>0</v>
      </c>
      <c r="Y20" s="780" t="s">
        <v>32</v>
      </c>
      <c r="Z20" s="28"/>
      <c r="AA20" s="28"/>
    </row>
    <row r="21" spans="1:27" s="32" customFormat="1" ht="52.5" customHeight="1">
      <c r="A21" s="728"/>
      <c r="B21" s="69" t="s">
        <v>115</v>
      </c>
      <c r="C21" s="724"/>
      <c r="D21" s="749"/>
      <c r="E21" s="749"/>
      <c r="F21" s="750"/>
      <c r="G21" s="747"/>
      <c r="H21" s="794"/>
      <c r="I21" s="221">
        <f t="shared" si="0"/>
        <v>0</v>
      </c>
      <c r="J21" s="221"/>
      <c r="K21" s="221"/>
      <c r="L21" s="221"/>
      <c r="M21" s="221">
        <f t="shared" si="1"/>
        <v>175</v>
      </c>
      <c r="N21" s="221">
        <v>10</v>
      </c>
      <c r="O21" s="221">
        <v>150</v>
      </c>
      <c r="P21" s="221">
        <v>15</v>
      </c>
      <c r="Q21" s="221">
        <f t="shared" si="2"/>
        <v>980</v>
      </c>
      <c r="R21" s="221">
        <v>980</v>
      </c>
      <c r="S21" s="221"/>
      <c r="T21" s="221"/>
      <c r="U21" s="221">
        <f t="shared" si="3"/>
        <v>0</v>
      </c>
      <c r="V21" s="221"/>
      <c r="W21" s="221"/>
      <c r="X21" s="221"/>
      <c r="Y21" s="782"/>
      <c r="Z21" s="33"/>
      <c r="AA21" s="33"/>
    </row>
    <row r="22" spans="1:27" s="29" customFormat="1" ht="25.5" customHeight="1" hidden="1">
      <c r="A22" s="728" t="s">
        <v>117</v>
      </c>
      <c r="B22" s="68" t="s">
        <v>118</v>
      </c>
      <c r="C22" s="724" t="s">
        <v>119</v>
      </c>
      <c r="D22" s="749">
        <v>8.25</v>
      </c>
      <c r="E22" s="749">
        <v>57.75</v>
      </c>
      <c r="F22" s="750" t="s">
        <v>59</v>
      </c>
      <c r="G22" s="747" t="s">
        <v>74</v>
      </c>
      <c r="H22" s="793">
        <f>I22+M22+Q22+U22</f>
        <v>0</v>
      </c>
      <c r="I22" s="219">
        <f t="shared" si="0"/>
        <v>0</v>
      </c>
      <c r="J22" s="219">
        <f>J23</f>
        <v>0</v>
      </c>
      <c r="K22" s="219">
        <f>K23</f>
        <v>0</v>
      </c>
      <c r="L22" s="219">
        <f>L23</f>
        <v>0</v>
      </c>
      <c r="M22" s="219">
        <f t="shared" si="1"/>
        <v>0</v>
      </c>
      <c r="N22" s="219">
        <f>N23</f>
        <v>0</v>
      </c>
      <c r="O22" s="219"/>
      <c r="P22" s="219"/>
      <c r="Q22" s="219">
        <f t="shared" si="2"/>
        <v>0</v>
      </c>
      <c r="R22" s="219"/>
      <c r="S22" s="219">
        <f>S23</f>
        <v>0</v>
      </c>
      <c r="T22" s="219">
        <f>T23</f>
        <v>0</v>
      </c>
      <c r="U22" s="219">
        <f t="shared" si="3"/>
        <v>0</v>
      </c>
      <c r="V22" s="219">
        <f>V23</f>
        <v>0</v>
      </c>
      <c r="W22" s="219">
        <f>W23</f>
        <v>0</v>
      </c>
      <c r="X22" s="219">
        <f>X23</f>
        <v>0</v>
      </c>
      <c r="Y22" s="795" t="s">
        <v>32</v>
      </c>
      <c r="Z22" s="28"/>
      <c r="AA22" s="28"/>
    </row>
    <row r="23" spans="1:27" s="32" customFormat="1" ht="43.5" customHeight="1" hidden="1">
      <c r="A23" s="728"/>
      <c r="B23" s="69" t="s">
        <v>110</v>
      </c>
      <c r="C23" s="724"/>
      <c r="D23" s="749"/>
      <c r="E23" s="749"/>
      <c r="F23" s="750"/>
      <c r="G23" s="747"/>
      <c r="H23" s="794"/>
      <c r="I23" s="221">
        <f t="shared" si="0"/>
        <v>0</v>
      </c>
      <c r="J23" s="221"/>
      <c r="K23" s="221"/>
      <c r="L23" s="221"/>
      <c r="M23" s="221">
        <f t="shared" si="1"/>
        <v>150</v>
      </c>
      <c r="N23" s="221"/>
      <c r="O23" s="221">
        <v>50</v>
      </c>
      <c r="P23" s="221">
        <v>100</v>
      </c>
      <c r="Q23" s="221">
        <f t="shared" si="2"/>
        <v>48</v>
      </c>
      <c r="R23" s="221">
        <v>48</v>
      </c>
      <c r="S23" s="221"/>
      <c r="T23" s="221"/>
      <c r="U23" s="221">
        <f t="shared" si="3"/>
        <v>0</v>
      </c>
      <c r="V23" s="221"/>
      <c r="W23" s="221"/>
      <c r="X23" s="221"/>
      <c r="Y23" s="796"/>
      <c r="Z23" s="33"/>
      <c r="AA23" s="33"/>
    </row>
    <row r="24" spans="1:27" s="29" customFormat="1" ht="25.5" customHeight="1" hidden="1">
      <c r="A24" s="728" t="s">
        <v>36</v>
      </c>
      <c r="B24" s="68"/>
      <c r="C24" s="724"/>
      <c r="D24" s="749"/>
      <c r="E24" s="749"/>
      <c r="F24" s="750"/>
      <c r="G24" s="747"/>
      <c r="H24" s="219">
        <f>I24+M24+Q24+U24</f>
        <v>0</v>
      </c>
      <c r="I24" s="219">
        <f t="shared" si="0"/>
        <v>0</v>
      </c>
      <c r="J24" s="219">
        <f>J25</f>
        <v>0</v>
      </c>
      <c r="K24" s="219">
        <f>K25</f>
        <v>0</v>
      </c>
      <c r="L24" s="219">
        <f>L25</f>
        <v>0</v>
      </c>
      <c r="M24" s="219">
        <f t="shared" si="1"/>
        <v>0</v>
      </c>
      <c r="N24" s="219">
        <f>N25</f>
        <v>0</v>
      </c>
      <c r="O24" s="219">
        <f>O25</f>
        <v>0</v>
      </c>
      <c r="P24" s="219">
        <f>P25</f>
        <v>0</v>
      </c>
      <c r="Q24" s="219">
        <f t="shared" si="2"/>
        <v>0</v>
      </c>
      <c r="R24" s="219">
        <f>R25</f>
        <v>0</v>
      </c>
      <c r="S24" s="219">
        <f>S25</f>
        <v>0</v>
      </c>
      <c r="T24" s="219">
        <f>T25</f>
        <v>0</v>
      </c>
      <c r="U24" s="219">
        <f t="shared" si="3"/>
        <v>0</v>
      </c>
      <c r="V24" s="219">
        <f>V25</f>
        <v>0</v>
      </c>
      <c r="W24" s="219">
        <f>W25</f>
        <v>0</v>
      </c>
      <c r="X24" s="219">
        <f>X25</f>
        <v>0</v>
      </c>
      <c r="Y24" s="83"/>
      <c r="Z24" s="28"/>
      <c r="AA24" s="28"/>
    </row>
    <row r="25" spans="1:27" s="32" customFormat="1" ht="25.5" customHeight="1" hidden="1">
      <c r="A25" s="728"/>
      <c r="B25" s="69"/>
      <c r="C25" s="724"/>
      <c r="D25" s="749"/>
      <c r="E25" s="749"/>
      <c r="F25" s="750"/>
      <c r="G25" s="747"/>
      <c r="H25" s="221">
        <f>I25+M25+Q25+U25</f>
        <v>0</v>
      </c>
      <c r="I25" s="221">
        <f t="shared" si="0"/>
        <v>0</v>
      </c>
      <c r="J25" s="221"/>
      <c r="K25" s="221"/>
      <c r="L25" s="221"/>
      <c r="M25" s="221">
        <f t="shared" si="1"/>
        <v>0</v>
      </c>
      <c r="N25" s="221"/>
      <c r="O25" s="221"/>
      <c r="P25" s="221"/>
      <c r="Q25" s="221">
        <f t="shared" si="2"/>
        <v>0</v>
      </c>
      <c r="R25" s="221"/>
      <c r="S25" s="221"/>
      <c r="T25" s="221"/>
      <c r="U25" s="221">
        <f t="shared" si="3"/>
        <v>0</v>
      </c>
      <c r="V25" s="221"/>
      <c r="W25" s="221"/>
      <c r="X25" s="221"/>
      <c r="Y25" s="86"/>
      <c r="Z25" s="33"/>
      <c r="AA25" s="33"/>
    </row>
    <row r="26" spans="1:27" s="35" customFormat="1" ht="25.5" customHeight="1">
      <c r="A26" s="152"/>
      <c r="B26" s="153" t="s">
        <v>37</v>
      </c>
      <c r="C26" s="154"/>
      <c r="D26" s="155">
        <f>D18+D20</f>
        <v>17.974</v>
      </c>
      <c r="E26" s="155">
        <f>E18+E20</f>
        <v>132.298</v>
      </c>
      <c r="F26" s="156"/>
      <c r="G26" s="157"/>
      <c r="H26" s="204">
        <f>SUM(H18:H23)</f>
        <v>388</v>
      </c>
      <c r="I26" s="158">
        <f t="shared" si="0"/>
        <v>0</v>
      </c>
      <c r="J26" s="158">
        <f>J18+J20+J22+J24</f>
        <v>0</v>
      </c>
      <c r="K26" s="158">
        <f>K18+K20+K22+K24</f>
        <v>0</v>
      </c>
      <c r="L26" s="158">
        <f>L18+L20+L22+L24</f>
        <v>0</v>
      </c>
      <c r="M26" s="158">
        <f>N26+O26+P26</f>
        <v>163</v>
      </c>
      <c r="N26" s="158">
        <f>N18+N20+N22+N24</f>
        <v>0</v>
      </c>
      <c r="O26" s="158">
        <f>O18+O20+O22+O24</f>
        <v>0</v>
      </c>
      <c r="P26" s="158">
        <f>P18+P20+P22+P24</f>
        <v>163</v>
      </c>
      <c r="Q26" s="158">
        <f t="shared" si="2"/>
        <v>225</v>
      </c>
      <c r="R26" s="158">
        <f>R18+R20+R22+R24</f>
        <v>225</v>
      </c>
      <c r="S26" s="158">
        <f>S18+S20+S22+S24</f>
        <v>0</v>
      </c>
      <c r="T26" s="158">
        <f>T18+T20+T22+T24</f>
        <v>0</v>
      </c>
      <c r="U26" s="158">
        <f t="shared" si="3"/>
        <v>0</v>
      </c>
      <c r="V26" s="158">
        <f>V18+V20+V22+V24</f>
        <v>0</v>
      </c>
      <c r="W26" s="158">
        <f>W18+W20+W22+W24</f>
        <v>0</v>
      </c>
      <c r="X26" s="158">
        <f>X18+X20+X22+X24</f>
        <v>0</v>
      </c>
      <c r="Y26" s="158"/>
      <c r="Z26" s="34"/>
      <c r="AA26" s="34"/>
    </row>
    <row r="27" spans="1:27" s="160" customFormat="1" ht="25.5" customHeight="1">
      <c r="A27" s="167">
        <v>2</v>
      </c>
      <c r="B27" s="166" t="s">
        <v>120</v>
      </c>
      <c r="C27" s="162"/>
      <c r="D27" s="163"/>
      <c r="E27" s="163"/>
      <c r="F27" s="164"/>
      <c r="G27" s="161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59"/>
      <c r="AA27" s="159"/>
    </row>
    <row r="28" spans="1:27" s="35" customFormat="1" ht="35.25" customHeight="1">
      <c r="A28" s="787" t="s">
        <v>33</v>
      </c>
      <c r="B28" s="68" t="s">
        <v>121</v>
      </c>
      <c r="C28" s="135"/>
      <c r="D28" s="142"/>
      <c r="E28" s="142"/>
      <c r="F28" s="143"/>
      <c r="G28" s="137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34"/>
      <c r="AA28" s="34"/>
    </row>
    <row r="29" spans="1:27" s="35" customFormat="1" ht="108.75" customHeight="1">
      <c r="A29" s="788"/>
      <c r="B29" s="168" t="s">
        <v>137</v>
      </c>
      <c r="C29" s="222" t="s">
        <v>136</v>
      </c>
      <c r="D29" s="142">
        <v>1.977</v>
      </c>
      <c r="E29" s="142">
        <v>17.819</v>
      </c>
      <c r="F29" s="143" t="s">
        <v>59</v>
      </c>
      <c r="G29" s="81" t="s">
        <v>77</v>
      </c>
      <c r="H29" s="212">
        <f>I29+M29+Q29+U29</f>
        <v>183</v>
      </c>
      <c r="I29" s="116"/>
      <c r="J29" s="116"/>
      <c r="K29" s="116"/>
      <c r="L29" s="116"/>
      <c r="M29" s="116">
        <f>N29+O29+P29</f>
        <v>100</v>
      </c>
      <c r="N29" s="116"/>
      <c r="O29" s="116"/>
      <c r="P29" s="116">
        <v>100</v>
      </c>
      <c r="Q29" s="116">
        <f>R29+S29+T29</f>
        <v>83</v>
      </c>
      <c r="R29" s="116">
        <v>83</v>
      </c>
      <c r="S29" s="116"/>
      <c r="T29" s="116"/>
      <c r="U29" s="116"/>
      <c r="V29" s="116"/>
      <c r="W29" s="116"/>
      <c r="X29" s="116"/>
      <c r="Y29" s="219" t="s">
        <v>32</v>
      </c>
      <c r="Z29" s="34"/>
      <c r="AA29" s="34"/>
    </row>
    <row r="30" spans="1:27" s="35" customFormat="1" ht="28.5" customHeight="1" hidden="1">
      <c r="A30" s="787" t="s">
        <v>34</v>
      </c>
      <c r="B30" s="68" t="s">
        <v>126</v>
      </c>
      <c r="C30" s="789" t="s">
        <v>127</v>
      </c>
      <c r="D30" s="783"/>
      <c r="E30" s="783"/>
      <c r="F30" s="783" t="s">
        <v>59</v>
      </c>
      <c r="G30" s="791" t="s">
        <v>128</v>
      </c>
      <c r="H30" s="785">
        <f>I30+M30+Q30+U30</f>
        <v>0</v>
      </c>
      <c r="I30" s="783"/>
      <c r="J30" s="783"/>
      <c r="K30" s="783"/>
      <c r="L30" s="783"/>
      <c r="M30" s="817"/>
      <c r="N30" s="817"/>
      <c r="O30" s="817"/>
      <c r="P30" s="817"/>
      <c r="Q30" s="817">
        <f>R30+S30+T30</f>
        <v>0</v>
      </c>
      <c r="R30" s="817"/>
      <c r="S30" s="819"/>
      <c r="T30" s="783"/>
      <c r="U30" s="783"/>
      <c r="V30" s="783"/>
      <c r="W30" s="783"/>
      <c r="X30" s="783"/>
      <c r="Y30" s="783" t="s">
        <v>32</v>
      </c>
      <c r="Z30" s="34"/>
      <c r="AA30" s="34"/>
    </row>
    <row r="31" spans="1:27" s="35" customFormat="1" ht="80.25" customHeight="1" hidden="1">
      <c r="A31" s="788"/>
      <c r="B31" s="168" t="s">
        <v>122</v>
      </c>
      <c r="C31" s="790"/>
      <c r="D31" s="784"/>
      <c r="E31" s="784"/>
      <c r="F31" s="784"/>
      <c r="G31" s="792"/>
      <c r="H31" s="786"/>
      <c r="I31" s="784"/>
      <c r="J31" s="784"/>
      <c r="K31" s="784"/>
      <c r="L31" s="784"/>
      <c r="M31" s="818"/>
      <c r="N31" s="818"/>
      <c r="O31" s="818"/>
      <c r="P31" s="818"/>
      <c r="Q31" s="818"/>
      <c r="R31" s="818"/>
      <c r="S31" s="820"/>
      <c r="T31" s="784"/>
      <c r="U31" s="784"/>
      <c r="V31" s="784"/>
      <c r="W31" s="784"/>
      <c r="X31" s="784"/>
      <c r="Y31" s="784"/>
      <c r="Z31" s="34"/>
      <c r="AA31" s="34"/>
    </row>
    <row r="32" spans="1:27" s="35" customFormat="1" ht="28.5" customHeight="1" hidden="1">
      <c r="A32" s="787" t="s">
        <v>35</v>
      </c>
      <c r="B32" s="68" t="s">
        <v>109</v>
      </c>
      <c r="C32" s="789" t="s">
        <v>129</v>
      </c>
      <c r="D32" s="783"/>
      <c r="E32" s="783"/>
      <c r="F32" s="783" t="s">
        <v>59</v>
      </c>
      <c r="G32" s="791" t="s">
        <v>77</v>
      </c>
      <c r="H32" s="785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817"/>
      <c r="T32" s="783"/>
      <c r="U32" s="783"/>
      <c r="V32" s="783"/>
      <c r="W32" s="783"/>
      <c r="X32" s="783"/>
      <c r="Y32" s="783" t="s">
        <v>32</v>
      </c>
      <c r="Z32" s="34"/>
      <c r="AA32" s="34"/>
    </row>
    <row r="33" spans="1:31" s="35" customFormat="1" ht="80.25" customHeight="1" hidden="1">
      <c r="A33" s="788"/>
      <c r="B33" s="168" t="s">
        <v>122</v>
      </c>
      <c r="C33" s="790"/>
      <c r="D33" s="784"/>
      <c r="E33" s="784"/>
      <c r="F33" s="784"/>
      <c r="G33" s="792"/>
      <c r="H33" s="786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818"/>
      <c r="T33" s="784"/>
      <c r="U33" s="784"/>
      <c r="V33" s="784"/>
      <c r="W33" s="784"/>
      <c r="X33" s="784"/>
      <c r="Y33" s="784"/>
      <c r="Z33" s="34"/>
      <c r="AA33" s="34"/>
      <c r="AE33" s="35">
        <v>1770</v>
      </c>
    </row>
    <row r="34" spans="1:27" s="35" customFormat="1" ht="25.5" customHeight="1">
      <c r="A34" s="169"/>
      <c r="B34" s="170" t="s">
        <v>130</v>
      </c>
      <c r="C34" s="171"/>
      <c r="D34" s="172">
        <f>SUM(D29:D33)</f>
        <v>1.977</v>
      </c>
      <c r="E34" s="172">
        <f>SUM(E29:E33)</f>
        <v>17.819</v>
      </c>
      <c r="F34" s="173"/>
      <c r="G34" s="174"/>
      <c r="H34" s="213">
        <f>SUM(H28:H33)</f>
        <v>183</v>
      </c>
      <c r="I34" s="175"/>
      <c r="J34" s="175"/>
      <c r="K34" s="175"/>
      <c r="L34" s="175"/>
      <c r="M34" s="175">
        <f>N34+O34+P34</f>
        <v>100</v>
      </c>
      <c r="N34" s="175">
        <f>N29+N30+N32</f>
        <v>0</v>
      </c>
      <c r="O34" s="175">
        <f>O29+O30+O32</f>
        <v>0</v>
      </c>
      <c r="P34" s="175">
        <f>P29+P30+P32</f>
        <v>100</v>
      </c>
      <c r="Q34" s="175">
        <f>R34+S34+T34</f>
        <v>83</v>
      </c>
      <c r="R34" s="175">
        <f>R29+R30+R32</f>
        <v>83</v>
      </c>
      <c r="S34" s="175"/>
      <c r="T34" s="175"/>
      <c r="U34" s="175"/>
      <c r="V34" s="175"/>
      <c r="W34" s="175"/>
      <c r="X34" s="175"/>
      <c r="Y34" s="175"/>
      <c r="Z34" s="34"/>
      <c r="AA34" s="34"/>
    </row>
    <row r="35" spans="1:27" s="29" customFormat="1" ht="25.5" customHeight="1">
      <c r="A35" s="176">
        <v>3</v>
      </c>
      <c r="B35" s="177" t="s">
        <v>29</v>
      </c>
      <c r="C35" s="178"/>
      <c r="D35" s="176"/>
      <c r="E35" s="176"/>
      <c r="F35" s="179"/>
      <c r="G35" s="180"/>
      <c r="H35" s="181">
        <f>I35+M35+Q35+U35</f>
        <v>0</v>
      </c>
      <c r="I35" s="181">
        <f t="shared" si="0"/>
        <v>0</v>
      </c>
      <c r="J35" s="181"/>
      <c r="K35" s="181"/>
      <c r="L35" s="181"/>
      <c r="M35" s="181">
        <f t="shared" si="1"/>
        <v>0</v>
      </c>
      <c r="N35" s="181"/>
      <c r="O35" s="181"/>
      <c r="P35" s="181"/>
      <c r="Q35" s="181">
        <f t="shared" si="2"/>
        <v>0</v>
      </c>
      <c r="R35" s="181"/>
      <c r="S35" s="181"/>
      <c r="T35" s="181"/>
      <c r="U35" s="181">
        <f t="shared" si="3"/>
        <v>0</v>
      </c>
      <c r="V35" s="181"/>
      <c r="W35" s="181"/>
      <c r="X35" s="181"/>
      <c r="Y35" s="182"/>
      <c r="Z35" s="28"/>
      <c r="AA35" s="28"/>
    </row>
    <row r="36" spans="1:27" s="29" customFormat="1" ht="30" customHeight="1">
      <c r="A36" s="728" t="s">
        <v>38</v>
      </c>
      <c r="B36" s="68" t="s">
        <v>126</v>
      </c>
      <c r="C36" s="787" t="s">
        <v>131</v>
      </c>
      <c r="D36" s="104"/>
      <c r="E36" s="105"/>
      <c r="F36" s="750" t="s">
        <v>59</v>
      </c>
      <c r="G36" s="751" t="s">
        <v>128</v>
      </c>
      <c r="H36" s="798">
        <f>I36+M36+Q36+U36</f>
        <v>203</v>
      </c>
      <c r="I36" s="795"/>
      <c r="J36" s="795"/>
      <c r="K36" s="795"/>
      <c r="L36" s="795"/>
      <c r="M36" s="795">
        <f>N36+O36+P36</f>
        <v>75</v>
      </c>
      <c r="N36" s="795"/>
      <c r="O36" s="795"/>
      <c r="P36" s="795">
        <v>75</v>
      </c>
      <c r="Q36" s="727">
        <f t="shared" si="2"/>
        <v>128</v>
      </c>
      <c r="R36" s="727">
        <v>75</v>
      </c>
      <c r="S36" s="727">
        <v>53</v>
      </c>
      <c r="T36" s="727"/>
      <c r="U36" s="727">
        <f>V36+W36+X36</f>
        <v>0</v>
      </c>
      <c r="V36" s="727"/>
      <c r="W36" s="727"/>
      <c r="X36" s="727"/>
      <c r="Y36" s="780" t="s">
        <v>32</v>
      </c>
      <c r="Z36" s="28"/>
      <c r="AA36" s="28"/>
    </row>
    <row r="37" spans="1:27" s="32" customFormat="1" ht="66.75" customHeight="1">
      <c r="A37" s="728"/>
      <c r="B37" s="69" t="s">
        <v>65</v>
      </c>
      <c r="C37" s="799"/>
      <c r="D37" s="72">
        <v>28.3</v>
      </c>
      <c r="E37" s="106"/>
      <c r="F37" s="750"/>
      <c r="G37" s="751"/>
      <c r="H37" s="798"/>
      <c r="I37" s="807"/>
      <c r="J37" s="807"/>
      <c r="K37" s="807"/>
      <c r="L37" s="807"/>
      <c r="M37" s="807"/>
      <c r="N37" s="807"/>
      <c r="O37" s="807"/>
      <c r="P37" s="807"/>
      <c r="Q37" s="727"/>
      <c r="R37" s="727"/>
      <c r="S37" s="727"/>
      <c r="T37" s="727"/>
      <c r="U37" s="727"/>
      <c r="V37" s="727"/>
      <c r="W37" s="727"/>
      <c r="X37" s="727"/>
      <c r="Y37" s="781"/>
      <c r="Z37" s="33"/>
      <c r="AA37" s="33"/>
    </row>
    <row r="38" spans="1:27" s="32" customFormat="1" ht="43.5" customHeight="1">
      <c r="A38" s="728"/>
      <c r="B38" s="69" t="s">
        <v>66</v>
      </c>
      <c r="C38" s="788"/>
      <c r="D38" s="107"/>
      <c r="E38" s="108">
        <v>87</v>
      </c>
      <c r="F38" s="750"/>
      <c r="G38" s="751"/>
      <c r="H38" s="798"/>
      <c r="I38" s="796"/>
      <c r="J38" s="796"/>
      <c r="K38" s="796"/>
      <c r="L38" s="796"/>
      <c r="M38" s="796"/>
      <c r="N38" s="796"/>
      <c r="O38" s="796"/>
      <c r="P38" s="796"/>
      <c r="Q38" s="727"/>
      <c r="R38" s="727"/>
      <c r="S38" s="727"/>
      <c r="T38" s="727"/>
      <c r="U38" s="727"/>
      <c r="V38" s="727"/>
      <c r="W38" s="727"/>
      <c r="X38" s="727"/>
      <c r="Y38" s="782"/>
      <c r="Z38" s="33"/>
      <c r="AA38" s="33"/>
    </row>
    <row r="39" spans="1:27" s="32" customFormat="1" ht="41.25" customHeight="1">
      <c r="A39" s="72" t="s">
        <v>57</v>
      </c>
      <c r="B39" s="68" t="s">
        <v>64</v>
      </c>
      <c r="C39" s="808" t="s">
        <v>139</v>
      </c>
      <c r="D39" s="787"/>
      <c r="E39" s="823"/>
      <c r="F39" s="750" t="s">
        <v>59</v>
      </c>
      <c r="G39" s="751" t="s">
        <v>63</v>
      </c>
      <c r="H39" s="793">
        <f>I39+M39+Q39+U39</f>
        <v>56</v>
      </c>
      <c r="I39" s="220">
        <f>J39+K39+L39</f>
        <v>0</v>
      </c>
      <c r="J39" s="220"/>
      <c r="K39" s="220"/>
      <c r="L39" s="220"/>
      <c r="M39" s="220">
        <f>N39+O39+P39</f>
        <v>56</v>
      </c>
      <c r="N39" s="220"/>
      <c r="O39" s="220">
        <v>56</v>
      </c>
      <c r="P39" s="220"/>
      <c r="Q39" s="220">
        <f>R39+S39+T39</f>
        <v>0</v>
      </c>
      <c r="R39" s="220"/>
      <c r="S39" s="220"/>
      <c r="T39" s="220"/>
      <c r="U39" s="220">
        <f>V39+W39+X39</f>
        <v>0</v>
      </c>
      <c r="V39" s="220"/>
      <c r="W39" s="220"/>
      <c r="X39" s="220"/>
      <c r="Y39" s="83"/>
      <c r="Z39" s="33"/>
      <c r="AA39" s="33"/>
    </row>
    <row r="40" spans="1:27" s="32" customFormat="1" ht="40.5" customHeight="1">
      <c r="A40" s="107"/>
      <c r="B40" s="69" t="s">
        <v>138</v>
      </c>
      <c r="C40" s="809"/>
      <c r="D40" s="799"/>
      <c r="E40" s="824"/>
      <c r="F40" s="750"/>
      <c r="G40" s="751"/>
      <c r="H40" s="811"/>
      <c r="I40" s="220">
        <f>J40+K40+L40</f>
        <v>0</v>
      </c>
      <c r="J40" s="220"/>
      <c r="K40" s="220"/>
      <c r="L40" s="220"/>
      <c r="M40" s="220">
        <f>N40+O40+P40</f>
        <v>0</v>
      </c>
      <c r="N40" s="220"/>
      <c r="O40" s="220"/>
      <c r="P40" s="220"/>
      <c r="Q40" s="220">
        <f>R40+S40+T40</f>
        <v>0</v>
      </c>
      <c r="R40" s="220"/>
      <c r="S40" s="220"/>
      <c r="T40" s="220"/>
      <c r="U40" s="220">
        <f>V40+W40+X40</f>
        <v>0</v>
      </c>
      <c r="V40" s="220"/>
      <c r="W40" s="220"/>
      <c r="X40" s="220"/>
      <c r="Y40" s="83"/>
      <c r="Z40" s="33"/>
      <c r="AA40" s="33"/>
    </row>
    <row r="41" spans="1:27" s="32" customFormat="1" ht="35.25" customHeight="1">
      <c r="A41" s="107"/>
      <c r="B41" s="69" t="s">
        <v>66</v>
      </c>
      <c r="C41" s="810"/>
      <c r="D41" s="788"/>
      <c r="E41" s="825"/>
      <c r="F41" s="750"/>
      <c r="G41" s="751"/>
      <c r="H41" s="794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83"/>
      <c r="Z41" s="33"/>
      <c r="AA41" s="33"/>
    </row>
    <row r="42" spans="1:27" s="35" customFormat="1" ht="25.5" customHeight="1">
      <c r="A42" s="183"/>
      <c r="B42" s="184" t="s">
        <v>39</v>
      </c>
      <c r="C42" s="185"/>
      <c r="D42" s="186">
        <f>D37</f>
        <v>28.3</v>
      </c>
      <c r="E42" s="187">
        <f>E38</f>
        <v>87</v>
      </c>
      <c r="F42" s="188"/>
      <c r="G42" s="189"/>
      <c r="H42" s="206">
        <f>SUM(H36:H41)</f>
        <v>259</v>
      </c>
      <c r="I42" s="190">
        <f aca="true" t="shared" si="4" ref="I42:W42">I36+I39</f>
        <v>0</v>
      </c>
      <c r="J42" s="190">
        <f t="shared" si="4"/>
        <v>0</v>
      </c>
      <c r="K42" s="190">
        <f t="shared" si="4"/>
        <v>0</v>
      </c>
      <c r="L42" s="190">
        <f t="shared" si="4"/>
        <v>0</v>
      </c>
      <c r="M42" s="190">
        <f t="shared" si="4"/>
        <v>131</v>
      </c>
      <c r="N42" s="190">
        <f t="shared" si="4"/>
        <v>0</v>
      </c>
      <c r="O42" s="190">
        <f t="shared" si="4"/>
        <v>56</v>
      </c>
      <c r="P42" s="190">
        <f t="shared" si="4"/>
        <v>75</v>
      </c>
      <c r="Q42" s="190">
        <f t="shared" si="4"/>
        <v>128</v>
      </c>
      <c r="R42" s="190">
        <f t="shared" si="4"/>
        <v>75</v>
      </c>
      <c r="S42" s="190">
        <f t="shared" si="4"/>
        <v>53</v>
      </c>
      <c r="T42" s="190">
        <f t="shared" si="4"/>
        <v>0</v>
      </c>
      <c r="U42" s="190">
        <f t="shared" si="4"/>
        <v>0</v>
      </c>
      <c r="V42" s="190">
        <f t="shared" si="4"/>
        <v>0</v>
      </c>
      <c r="W42" s="190">
        <f t="shared" si="4"/>
        <v>0</v>
      </c>
      <c r="X42" s="190">
        <f>X36+X39</f>
        <v>0</v>
      </c>
      <c r="Y42" s="190"/>
      <c r="Z42" s="34"/>
      <c r="AA42" s="34"/>
    </row>
    <row r="43" spans="1:27" s="30" customFormat="1" ht="24" customHeight="1">
      <c r="A43" s="144">
        <v>4</v>
      </c>
      <c r="B43" s="198" t="s">
        <v>45</v>
      </c>
      <c r="C43" s="146"/>
      <c r="D43" s="147"/>
      <c r="E43" s="147"/>
      <c r="F43" s="144"/>
      <c r="G43" s="148"/>
      <c r="H43" s="207">
        <f>I43+M43+Q43+U43</f>
        <v>0</v>
      </c>
      <c r="I43" s="149">
        <f aca="true" t="shared" si="5" ref="I43:I53">J43+K43+L43</f>
        <v>0</v>
      </c>
      <c r="J43" s="150"/>
      <c r="K43" s="149"/>
      <c r="L43" s="149"/>
      <c r="M43" s="149">
        <f>N43+O43+P43</f>
        <v>0</v>
      </c>
      <c r="N43" s="150"/>
      <c r="O43" s="149"/>
      <c r="P43" s="149"/>
      <c r="Q43" s="149">
        <f>R43+S43+T43</f>
        <v>0</v>
      </c>
      <c r="R43" s="150"/>
      <c r="S43" s="149"/>
      <c r="T43" s="149"/>
      <c r="U43" s="149">
        <f>V43+W43+X43</f>
        <v>0</v>
      </c>
      <c r="V43" s="150"/>
      <c r="W43" s="149"/>
      <c r="X43" s="149"/>
      <c r="Y43" s="151"/>
      <c r="Z43" s="31"/>
      <c r="AA43" s="31"/>
    </row>
    <row r="44" spans="1:27" s="30" customFormat="1" ht="34.5" customHeight="1">
      <c r="A44" s="728" t="s">
        <v>41</v>
      </c>
      <c r="B44" s="68" t="s">
        <v>92</v>
      </c>
      <c r="C44" s="724" t="s">
        <v>132</v>
      </c>
      <c r="D44" s="728" t="s">
        <v>133</v>
      </c>
      <c r="E44" s="728"/>
      <c r="F44" s="730" t="s">
        <v>59</v>
      </c>
      <c r="G44" s="734" t="s">
        <v>74</v>
      </c>
      <c r="H44" s="798">
        <f>I44+M44+Q44+U44</f>
        <v>5</v>
      </c>
      <c r="I44" s="727"/>
      <c r="J44" s="727"/>
      <c r="K44" s="727"/>
      <c r="L44" s="727"/>
      <c r="M44" s="731">
        <f>N44+O44+P44</f>
        <v>0</v>
      </c>
      <c r="N44" s="731"/>
      <c r="O44" s="731"/>
      <c r="P44" s="731"/>
      <c r="Q44" s="727">
        <f>R44+S44+T44</f>
        <v>0</v>
      </c>
      <c r="R44" s="727"/>
      <c r="S44" s="727"/>
      <c r="T44" s="727"/>
      <c r="U44" s="727">
        <f>V44+W44+X44</f>
        <v>5</v>
      </c>
      <c r="V44" s="727">
        <v>5</v>
      </c>
      <c r="W44" s="727"/>
      <c r="X44" s="727"/>
      <c r="Y44" s="727" t="s">
        <v>32</v>
      </c>
      <c r="Z44" s="31"/>
      <c r="AA44" s="31"/>
    </row>
    <row r="45" spans="1:27" s="30" customFormat="1" ht="34.5" customHeight="1">
      <c r="A45" s="728"/>
      <c r="B45" s="69" t="s">
        <v>71</v>
      </c>
      <c r="C45" s="724"/>
      <c r="D45" s="728"/>
      <c r="E45" s="728"/>
      <c r="F45" s="730"/>
      <c r="G45" s="734"/>
      <c r="H45" s="798"/>
      <c r="I45" s="727"/>
      <c r="J45" s="727"/>
      <c r="K45" s="727"/>
      <c r="L45" s="727"/>
      <c r="M45" s="731"/>
      <c r="N45" s="731"/>
      <c r="O45" s="731"/>
      <c r="P45" s="731"/>
      <c r="Q45" s="727"/>
      <c r="R45" s="727"/>
      <c r="S45" s="727"/>
      <c r="T45" s="727"/>
      <c r="U45" s="727"/>
      <c r="V45" s="727"/>
      <c r="W45" s="727"/>
      <c r="X45" s="727"/>
      <c r="Y45" s="727"/>
      <c r="Z45" s="31"/>
      <c r="AA45" s="31"/>
    </row>
    <row r="46" spans="1:27" s="30" customFormat="1" ht="34.5" customHeight="1">
      <c r="A46" s="728" t="s">
        <v>42</v>
      </c>
      <c r="B46" s="68" t="s">
        <v>60</v>
      </c>
      <c r="C46" s="729" t="s">
        <v>103</v>
      </c>
      <c r="D46" s="721" t="s">
        <v>104</v>
      </c>
      <c r="E46" s="721"/>
      <c r="F46" s="730" t="s">
        <v>59</v>
      </c>
      <c r="G46" s="721" t="s">
        <v>63</v>
      </c>
      <c r="H46" s="798">
        <f>I46+M46+Q46+U46</f>
        <v>15</v>
      </c>
      <c r="I46" s="721">
        <f t="shared" si="5"/>
        <v>0</v>
      </c>
      <c r="J46" s="721"/>
      <c r="K46" s="721"/>
      <c r="L46" s="721"/>
      <c r="M46" s="721">
        <f>N46+O46+P46</f>
        <v>0</v>
      </c>
      <c r="N46" s="721"/>
      <c r="O46" s="721"/>
      <c r="P46" s="721"/>
      <c r="Q46" s="721">
        <f>R46+S46+T46</f>
        <v>7</v>
      </c>
      <c r="R46" s="721"/>
      <c r="S46" s="721"/>
      <c r="T46" s="721">
        <v>7</v>
      </c>
      <c r="U46" s="721">
        <f>V46+W46</f>
        <v>8</v>
      </c>
      <c r="V46" s="721">
        <v>8</v>
      </c>
      <c r="W46" s="721"/>
      <c r="X46" s="721"/>
      <c r="Y46" s="721" t="s">
        <v>32</v>
      </c>
      <c r="Z46" s="31"/>
      <c r="AA46" s="31"/>
    </row>
    <row r="47" spans="1:27" s="30" customFormat="1" ht="44.25" customHeight="1">
      <c r="A47" s="728"/>
      <c r="B47" s="69" t="s">
        <v>105</v>
      </c>
      <c r="C47" s="729"/>
      <c r="D47" s="721"/>
      <c r="E47" s="721"/>
      <c r="F47" s="730"/>
      <c r="G47" s="721"/>
      <c r="H47" s="798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31"/>
      <c r="AA47" s="31"/>
    </row>
    <row r="48" spans="1:27" s="30" customFormat="1" ht="34.5" customHeight="1">
      <c r="A48" s="728" t="s">
        <v>43</v>
      </c>
      <c r="B48" s="68" t="s">
        <v>140</v>
      </c>
      <c r="C48" s="729" t="s">
        <v>141</v>
      </c>
      <c r="D48" s="721" t="s">
        <v>104</v>
      </c>
      <c r="E48" s="721"/>
      <c r="F48" s="730" t="s">
        <v>59</v>
      </c>
      <c r="G48" s="721" t="s">
        <v>74</v>
      </c>
      <c r="H48" s="798">
        <f>I48+M48+Q48+U48</f>
        <v>5</v>
      </c>
      <c r="I48" s="721">
        <f>J48+K48+L48</f>
        <v>0</v>
      </c>
      <c r="J48" s="721"/>
      <c r="K48" s="721"/>
      <c r="L48" s="721"/>
      <c r="M48" s="721">
        <f>N48+O48+P48</f>
        <v>0</v>
      </c>
      <c r="N48" s="721"/>
      <c r="O48" s="721"/>
      <c r="P48" s="721"/>
      <c r="Q48" s="721">
        <f>R48+S48+T48</f>
        <v>5</v>
      </c>
      <c r="R48" s="721"/>
      <c r="S48" s="721"/>
      <c r="T48" s="721">
        <v>5</v>
      </c>
      <c r="U48" s="721">
        <f>V48+W48</f>
        <v>0</v>
      </c>
      <c r="V48" s="721"/>
      <c r="W48" s="721"/>
      <c r="X48" s="721"/>
      <c r="Y48" s="721" t="s">
        <v>32</v>
      </c>
      <c r="Z48" s="31"/>
      <c r="AA48" s="31"/>
    </row>
    <row r="49" spans="1:27" s="30" customFormat="1" ht="42" customHeight="1">
      <c r="A49" s="728"/>
      <c r="B49" s="69" t="s">
        <v>71</v>
      </c>
      <c r="C49" s="729"/>
      <c r="D49" s="721"/>
      <c r="E49" s="721"/>
      <c r="F49" s="730"/>
      <c r="G49" s="721"/>
      <c r="H49" s="798"/>
      <c r="I49" s="721"/>
      <c r="J49" s="721"/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721"/>
      <c r="Z49" s="31"/>
      <c r="AA49" s="31"/>
    </row>
    <row r="50" spans="1:27" s="30" customFormat="1" ht="34.5" customHeight="1" hidden="1">
      <c r="A50" s="72" t="s">
        <v>54</v>
      </c>
      <c r="B50" s="68"/>
      <c r="C50" s="120"/>
      <c r="D50" s="120"/>
      <c r="E50" s="120"/>
      <c r="F50" s="104"/>
      <c r="G50" s="120"/>
      <c r="H50" s="208">
        <f>I50+M50+Q50+U50</f>
        <v>0</v>
      </c>
      <c r="I50" s="120">
        <f t="shared" si="5"/>
        <v>0</v>
      </c>
      <c r="J50" s="121"/>
      <c r="K50" s="121"/>
      <c r="L50" s="121"/>
      <c r="M50" s="120">
        <f>N50+O50+P50</f>
        <v>0</v>
      </c>
      <c r="N50" s="121"/>
      <c r="O50" s="121"/>
      <c r="P50" s="121"/>
      <c r="Q50" s="121">
        <f>R50+S50+T50</f>
        <v>0</v>
      </c>
      <c r="R50" s="121"/>
      <c r="S50" s="121"/>
      <c r="T50" s="121"/>
      <c r="U50" s="120"/>
      <c r="V50" s="121"/>
      <c r="W50" s="121"/>
      <c r="X50" s="120"/>
      <c r="Y50" s="83"/>
      <c r="Z50" s="31"/>
      <c r="AA50" s="31"/>
    </row>
    <row r="51" spans="1:27" s="30" customFormat="1" ht="34.5" customHeight="1" hidden="1">
      <c r="A51" s="72"/>
      <c r="B51" s="69"/>
      <c r="C51" s="120"/>
      <c r="D51" s="120"/>
      <c r="E51" s="120"/>
      <c r="F51" s="120"/>
      <c r="G51" s="120"/>
      <c r="H51" s="208"/>
      <c r="I51" s="120">
        <f t="shared" si="5"/>
        <v>0</v>
      </c>
      <c r="J51" s="121"/>
      <c r="K51" s="121"/>
      <c r="L51" s="121"/>
      <c r="M51" s="120"/>
      <c r="N51" s="121"/>
      <c r="O51" s="121"/>
      <c r="P51" s="121"/>
      <c r="Q51" s="121">
        <f>R51+S51+T51</f>
        <v>0</v>
      </c>
      <c r="R51" s="121"/>
      <c r="S51" s="121"/>
      <c r="T51" s="121"/>
      <c r="U51" s="120"/>
      <c r="V51" s="121"/>
      <c r="W51" s="121"/>
      <c r="X51" s="120"/>
      <c r="Y51" s="122"/>
      <c r="Z51" s="31"/>
      <c r="AA51" s="31"/>
    </row>
    <row r="52" spans="1:27" s="30" customFormat="1" ht="34.5" customHeight="1" hidden="1">
      <c r="A52" s="72" t="s">
        <v>55</v>
      </c>
      <c r="B52" s="68"/>
      <c r="C52" s="120"/>
      <c r="D52" s="120"/>
      <c r="E52" s="120"/>
      <c r="F52" s="104"/>
      <c r="G52" s="120"/>
      <c r="H52" s="208">
        <f>I52+M52+Q52+U52</f>
        <v>0</v>
      </c>
      <c r="I52" s="120">
        <f t="shared" si="5"/>
        <v>0</v>
      </c>
      <c r="J52" s="121"/>
      <c r="K52" s="121"/>
      <c r="L52" s="121"/>
      <c r="M52" s="120">
        <f>N52+O52+P52</f>
        <v>0</v>
      </c>
      <c r="N52" s="121"/>
      <c r="O52" s="121"/>
      <c r="P52" s="121"/>
      <c r="Q52" s="121">
        <f>R52+S52+T52</f>
        <v>0</v>
      </c>
      <c r="R52" s="121"/>
      <c r="S52" s="121"/>
      <c r="T52" s="121"/>
      <c r="U52" s="120"/>
      <c r="V52" s="121"/>
      <c r="W52" s="121"/>
      <c r="X52" s="120"/>
      <c r="Y52" s="83"/>
      <c r="Z52" s="31"/>
      <c r="AA52" s="31"/>
    </row>
    <row r="53" spans="1:27" s="30" customFormat="1" ht="34.5" customHeight="1" hidden="1">
      <c r="A53" s="72"/>
      <c r="B53" s="69"/>
      <c r="C53" s="120"/>
      <c r="D53" s="120"/>
      <c r="E53" s="120"/>
      <c r="F53" s="120"/>
      <c r="G53" s="120"/>
      <c r="H53" s="208"/>
      <c r="I53" s="120">
        <f t="shared" si="5"/>
        <v>0</v>
      </c>
      <c r="J53" s="121"/>
      <c r="K53" s="121"/>
      <c r="L53" s="121"/>
      <c r="M53" s="120"/>
      <c r="N53" s="121"/>
      <c r="O53" s="121"/>
      <c r="P53" s="121"/>
      <c r="Q53" s="121">
        <f>R53+S53+T53</f>
        <v>0</v>
      </c>
      <c r="R53" s="121"/>
      <c r="S53" s="121"/>
      <c r="T53" s="121"/>
      <c r="U53" s="120"/>
      <c r="V53" s="121"/>
      <c r="W53" s="121"/>
      <c r="X53" s="120"/>
      <c r="Y53" s="122"/>
      <c r="Z53" s="31"/>
      <c r="AA53" s="31"/>
    </row>
    <row r="54" spans="1:27" s="30" customFormat="1" ht="34.5" customHeight="1" hidden="1">
      <c r="A54" s="72"/>
      <c r="B54" s="68"/>
      <c r="C54" s="120"/>
      <c r="D54" s="120"/>
      <c r="E54" s="120"/>
      <c r="F54" s="120"/>
      <c r="G54" s="120"/>
      <c r="H54" s="208"/>
      <c r="I54" s="120"/>
      <c r="J54" s="121"/>
      <c r="K54" s="121"/>
      <c r="L54" s="121"/>
      <c r="M54" s="120"/>
      <c r="N54" s="121"/>
      <c r="O54" s="121"/>
      <c r="P54" s="121"/>
      <c r="Q54" s="121"/>
      <c r="R54" s="121"/>
      <c r="S54" s="121"/>
      <c r="T54" s="121"/>
      <c r="U54" s="120"/>
      <c r="V54" s="121"/>
      <c r="W54" s="121"/>
      <c r="X54" s="120"/>
      <c r="Y54" s="122"/>
      <c r="Z54" s="31"/>
      <c r="AA54" s="31"/>
    </row>
    <row r="55" spans="1:27" s="30" customFormat="1" ht="34.5" customHeight="1" hidden="1">
      <c r="A55" s="72"/>
      <c r="B55" s="68"/>
      <c r="C55" s="120"/>
      <c r="D55" s="120"/>
      <c r="E55" s="120"/>
      <c r="F55" s="120"/>
      <c r="G55" s="120"/>
      <c r="H55" s="208"/>
      <c r="I55" s="120"/>
      <c r="J55" s="121"/>
      <c r="K55" s="121"/>
      <c r="L55" s="121"/>
      <c r="M55" s="120"/>
      <c r="N55" s="121"/>
      <c r="O55" s="121"/>
      <c r="P55" s="121"/>
      <c r="Q55" s="121"/>
      <c r="R55" s="121"/>
      <c r="S55" s="121"/>
      <c r="T55" s="121"/>
      <c r="U55" s="120"/>
      <c r="V55" s="121"/>
      <c r="W55" s="121"/>
      <c r="X55" s="120"/>
      <c r="Y55" s="122"/>
      <c r="Z55" s="31"/>
      <c r="AA55" s="31"/>
    </row>
    <row r="56" spans="1:27" s="30" customFormat="1" ht="34.5" customHeight="1" hidden="1">
      <c r="A56" s="72"/>
      <c r="B56" s="68"/>
      <c r="C56" s="120"/>
      <c r="D56" s="120"/>
      <c r="E56" s="120"/>
      <c r="F56" s="120"/>
      <c r="G56" s="120"/>
      <c r="H56" s="208"/>
      <c r="I56" s="120"/>
      <c r="J56" s="121"/>
      <c r="K56" s="121"/>
      <c r="L56" s="121"/>
      <c r="M56" s="120"/>
      <c r="N56" s="121"/>
      <c r="O56" s="121"/>
      <c r="P56" s="121"/>
      <c r="Q56" s="121"/>
      <c r="R56" s="121"/>
      <c r="S56" s="121"/>
      <c r="T56" s="121"/>
      <c r="U56" s="120"/>
      <c r="V56" s="121"/>
      <c r="W56" s="121"/>
      <c r="X56" s="120"/>
      <c r="Y56" s="122"/>
      <c r="Z56" s="31"/>
      <c r="AA56" s="31"/>
    </row>
    <row r="57" spans="1:27" s="30" customFormat="1" ht="34.5" customHeight="1" hidden="1">
      <c r="A57" s="72"/>
      <c r="B57" s="68"/>
      <c r="C57" s="120"/>
      <c r="D57" s="120"/>
      <c r="E57" s="120"/>
      <c r="F57" s="120"/>
      <c r="G57" s="120"/>
      <c r="H57" s="208"/>
      <c r="I57" s="120"/>
      <c r="J57" s="121"/>
      <c r="K57" s="121"/>
      <c r="L57" s="121"/>
      <c r="M57" s="120"/>
      <c r="N57" s="121"/>
      <c r="O57" s="121"/>
      <c r="P57" s="121"/>
      <c r="Q57" s="121"/>
      <c r="R57" s="121"/>
      <c r="S57" s="121"/>
      <c r="T57" s="121"/>
      <c r="U57" s="120"/>
      <c r="V57" s="121"/>
      <c r="W57" s="121"/>
      <c r="X57" s="120"/>
      <c r="Y57" s="122"/>
      <c r="Z57" s="31"/>
      <c r="AA57" s="31"/>
    </row>
    <row r="58" spans="1:27" s="30" customFormat="1" ht="34.5" customHeight="1" hidden="1">
      <c r="A58" s="72"/>
      <c r="B58" s="68"/>
      <c r="C58" s="120"/>
      <c r="D58" s="120"/>
      <c r="E58" s="120"/>
      <c r="F58" s="120"/>
      <c r="G58" s="120"/>
      <c r="H58" s="208"/>
      <c r="I58" s="120"/>
      <c r="J58" s="121"/>
      <c r="K58" s="121"/>
      <c r="L58" s="121"/>
      <c r="M58" s="120"/>
      <c r="N58" s="121"/>
      <c r="O58" s="121"/>
      <c r="P58" s="121"/>
      <c r="Q58" s="121"/>
      <c r="R58" s="121"/>
      <c r="S58" s="121"/>
      <c r="T58" s="121"/>
      <c r="U58" s="120"/>
      <c r="V58" s="121"/>
      <c r="W58" s="121"/>
      <c r="X58" s="120"/>
      <c r="Y58" s="122"/>
      <c r="Z58" s="31"/>
      <c r="AA58" s="31"/>
    </row>
    <row r="59" spans="1:27" s="30" customFormat="1" ht="34.5" customHeight="1" hidden="1">
      <c r="A59" s="72"/>
      <c r="B59" s="68"/>
      <c r="C59" s="120"/>
      <c r="D59" s="120"/>
      <c r="E59" s="120"/>
      <c r="F59" s="120"/>
      <c r="G59" s="120"/>
      <c r="H59" s="208"/>
      <c r="I59" s="120"/>
      <c r="J59" s="121"/>
      <c r="K59" s="121"/>
      <c r="L59" s="121"/>
      <c r="M59" s="120"/>
      <c r="N59" s="121"/>
      <c r="O59" s="121"/>
      <c r="P59" s="121"/>
      <c r="Q59" s="121"/>
      <c r="R59" s="121"/>
      <c r="S59" s="121"/>
      <c r="T59" s="121"/>
      <c r="U59" s="120"/>
      <c r="V59" s="121"/>
      <c r="W59" s="121"/>
      <c r="X59" s="120"/>
      <c r="Y59" s="122"/>
      <c r="Z59" s="31"/>
      <c r="AA59" s="31"/>
    </row>
    <row r="60" spans="1:27" s="17" customFormat="1" ht="45" customHeight="1" hidden="1">
      <c r="A60" s="72"/>
      <c r="B60" s="123"/>
      <c r="C60" s="120"/>
      <c r="D60" s="120"/>
      <c r="E60" s="120"/>
      <c r="F60" s="120"/>
      <c r="G60" s="120"/>
      <c r="H60" s="209">
        <f>I60+M60+Q60+U60</f>
        <v>0</v>
      </c>
      <c r="I60" s="119">
        <f>J60+K60+L60</f>
        <v>0</v>
      </c>
      <c r="J60" s="124"/>
      <c r="K60" s="119"/>
      <c r="L60" s="119"/>
      <c r="M60" s="119">
        <f>N60+O60+P60</f>
        <v>0</v>
      </c>
      <c r="N60" s="124"/>
      <c r="O60" s="119"/>
      <c r="P60" s="119"/>
      <c r="Q60" s="119">
        <f>R60+S60+T60</f>
        <v>0</v>
      </c>
      <c r="R60" s="124"/>
      <c r="S60" s="119"/>
      <c r="T60" s="119"/>
      <c r="U60" s="119">
        <f>V60+W60+X60</f>
        <v>0</v>
      </c>
      <c r="V60" s="124"/>
      <c r="W60" s="119"/>
      <c r="X60" s="119"/>
      <c r="Y60" s="122"/>
      <c r="Z60" s="36"/>
      <c r="AA60" s="36"/>
    </row>
    <row r="61" spans="1:27" s="39" customFormat="1" ht="25.5" customHeight="1">
      <c r="A61" s="199"/>
      <c r="B61" s="153" t="s">
        <v>47</v>
      </c>
      <c r="C61" s="154"/>
      <c r="D61" s="200">
        <v>2</v>
      </c>
      <c r="E61" s="152"/>
      <c r="F61" s="199"/>
      <c r="G61" s="157"/>
      <c r="H61" s="210">
        <f>SUM(H44:H47)</f>
        <v>20</v>
      </c>
      <c r="I61" s="201">
        <f>J61+K61+L61</f>
        <v>0</v>
      </c>
      <c r="J61" s="202">
        <f>J44+J46</f>
        <v>0</v>
      </c>
      <c r="K61" s="202">
        <f>K44+K46</f>
        <v>0</v>
      </c>
      <c r="L61" s="202">
        <f>L44+L46</f>
        <v>0</v>
      </c>
      <c r="M61" s="201">
        <f>M44+M46+M48+M50+M52</f>
        <v>0</v>
      </c>
      <c r="N61" s="202">
        <f>N44+N46</f>
        <v>0</v>
      </c>
      <c r="O61" s="202">
        <f>O44+O46</f>
        <v>0</v>
      </c>
      <c r="P61" s="202">
        <f>P44+P46</f>
        <v>0</v>
      </c>
      <c r="Q61" s="201">
        <f>Q44+Q46+Q48+Q50+Q52</f>
        <v>12</v>
      </c>
      <c r="R61" s="202">
        <f>R44+R46</f>
        <v>0</v>
      </c>
      <c r="S61" s="202">
        <f>S44+S46</f>
        <v>0</v>
      </c>
      <c r="T61" s="202">
        <f>T44+T46+T48</f>
        <v>12</v>
      </c>
      <c r="U61" s="201">
        <f>U44+U46+U48+U50+U52</f>
        <v>13</v>
      </c>
      <c r="V61" s="202">
        <f>V44+V46</f>
        <v>13</v>
      </c>
      <c r="W61" s="202">
        <f>W44+W46</f>
        <v>0</v>
      </c>
      <c r="X61" s="202">
        <f>X44+X46</f>
        <v>0</v>
      </c>
      <c r="Y61" s="202"/>
      <c r="Z61" s="44"/>
      <c r="AA61" s="44"/>
    </row>
    <row r="62" spans="1:27" s="39" customFormat="1" ht="25.5" customHeight="1">
      <c r="A62" s="214">
        <v>5</v>
      </c>
      <c r="B62" s="170" t="s">
        <v>134</v>
      </c>
      <c r="C62" s="171" t="s">
        <v>135</v>
      </c>
      <c r="D62" s="215"/>
      <c r="E62" s="169"/>
      <c r="F62" s="214"/>
      <c r="G62" s="174"/>
      <c r="H62" s="216">
        <f>I62+M62+Q62+U62</f>
        <v>350</v>
      </c>
      <c r="I62" s="217"/>
      <c r="J62" s="218"/>
      <c r="K62" s="218"/>
      <c r="L62" s="218"/>
      <c r="M62" s="217">
        <f>N62+O62+P62</f>
        <v>215</v>
      </c>
      <c r="N62" s="217">
        <v>25</v>
      </c>
      <c r="O62" s="217">
        <v>90</v>
      </c>
      <c r="P62" s="217">
        <v>100</v>
      </c>
      <c r="Q62" s="217">
        <f>R62+S62+T62</f>
        <v>110</v>
      </c>
      <c r="R62" s="217">
        <v>40</v>
      </c>
      <c r="S62" s="217">
        <v>35</v>
      </c>
      <c r="T62" s="217">
        <v>35</v>
      </c>
      <c r="U62" s="217">
        <f>V62+W62+X62</f>
        <v>25</v>
      </c>
      <c r="V62" s="217">
        <v>25</v>
      </c>
      <c r="W62" s="218"/>
      <c r="X62" s="218"/>
      <c r="Y62" s="218"/>
      <c r="Z62" s="44"/>
      <c r="AA62" s="44"/>
    </row>
    <row r="63" spans="1:25" s="42" customFormat="1" ht="23.25" customHeight="1">
      <c r="A63" s="191"/>
      <c r="B63" s="203" t="s">
        <v>48</v>
      </c>
      <c r="C63" s="192"/>
      <c r="D63" s="193">
        <f>D26+D34</f>
        <v>19.951</v>
      </c>
      <c r="E63" s="193">
        <f>E26+E34</f>
        <v>150.117</v>
      </c>
      <c r="F63" s="194" t="s">
        <v>59</v>
      </c>
      <c r="G63" s="195"/>
      <c r="H63" s="211">
        <f>H26+H34+H42+H61+H62</f>
        <v>1200</v>
      </c>
      <c r="I63" s="196">
        <f>J63+K63+L63</f>
        <v>0</v>
      </c>
      <c r="J63" s="196">
        <f>J26+J34+J42+J61+J62</f>
        <v>0</v>
      </c>
      <c r="K63" s="196">
        <f aca="true" t="shared" si="6" ref="K63:X63">K26+K34+K42+K61+K62</f>
        <v>0</v>
      </c>
      <c r="L63" s="196">
        <f t="shared" si="6"/>
        <v>0</v>
      </c>
      <c r="M63" s="196">
        <f>N63+O63+P63</f>
        <v>609</v>
      </c>
      <c r="N63" s="196">
        <f t="shared" si="6"/>
        <v>25</v>
      </c>
      <c r="O63" s="196">
        <f t="shared" si="6"/>
        <v>146</v>
      </c>
      <c r="P63" s="196">
        <f t="shared" si="6"/>
        <v>438</v>
      </c>
      <c r="Q63" s="196">
        <f>R63+S63+T63</f>
        <v>558</v>
      </c>
      <c r="R63" s="196">
        <f t="shared" si="6"/>
        <v>423</v>
      </c>
      <c r="S63" s="196">
        <f t="shared" si="6"/>
        <v>88</v>
      </c>
      <c r="T63" s="196">
        <f t="shared" si="6"/>
        <v>47</v>
      </c>
      <c r="U63" s="196">
        <f t="shared" si="6"/>
        <v>38</v>
      </c>
      <c r="V63" s="196">
        <f>V26+V34+V42+V61+V62</f>
        <v>38</v>
      </c>
      <c r="W63" s="196">
        <f t="shared" si="6"/>
        <v>0</v>
      </c>
      <c r="X63" s="196">
        <f t="shared" si="6"/>
        <v>0</v>
      </c>
      <c r="Y63" s="197"/>
    </row>
    <row r="64" spans="1:25" s="42" customFormat="1" ht="27" customHeight="1">
      <c r="A64" s="806"/>
      <c r="B64" s="812" t="s">
        <v>49</v>
      </c>
      <c r="C64" s="815" t="s">
        <v>31</v>
      </c>
      <c r="D64" s="815"/>
      <c r="E64" s="815"/>
      <c r="F64" s="229" t="s">
        <v>59</v>
      </c>
      <c r="G64" s="230"/>
      <c r="H64" s="231">
        <f>I64+M64+Q64+U64</f>
        <v>2279</v>
      </c>
      <c r="I64" s="231">
        <f>J64+K64+L64</f>
        <v>723</v>
      </c>
      <c r="J64" s="231">
        <v>349</v>
      </c>
      <c r="K64" s="231">
        <v>245</v>
      </c>
      <c r="L64" s="231">
        <v>129</v>
      </c>
      <c r="M64" s="231">
        <f>N64+O64+P64</f>
        <v>507</v>
      </c>
      <c r="N64" s="231">
        <v>240</v>
      </c>
      <c r="O64" s="231">
        <v>170</v>
      </c>
      <c r="P64" s="231">
        <v>97</v>
      </c>
      <c r="Q64" s="231">
        <f>R64+S64+T64</f>
        <v>512</v>
      </c>
      <c r="R64" s="231">
        <v>104</v>
      </c>
      <c r="S64" s="231">
        <v>184</v>
      </c>
      <c r="T64" s="231">
        <v>224</v>
      </c>
      <c r="U64" s="231">
        <f>V64+W64+X64</f>
        <v>537</v>
      </c>
      <c r="V64" s="231">
        <v>119</v>
      </c>
      <c r="W64" s="231">
        <v>129</v>
      </c>
      <c r="X64" s="231">
        <v>289</v>
      </c>
      <c r="Y64" s="232"/>
    </row>
    <row r="65" spans="1:27" s="17" customFormat="1" ht="28.5" customHeight="1">
      <c r="A65" s="806"/>
      <c r="B65" s="813"/>
      <c r="C65" s="815" t="s">
        <v>29</v>
      </c>
      <c r="D65" s="815"/>
      <c r="E65" s="815"/>
      <c r="F65" s="229" t="s">
        <v>59</v>
      </c>
      <c r="G65" s="230"/>
      <c r="H65" s="231">
        <f>I65+M65+Q65+U65</f>
        <v>21</v>
      </c>
      <c r="I65" s="231">
        <f>J65+K65+L65</f>
        <v>3</v>
      </c>
      <c r="J65" s="231">
        <v>1</v>
      </c>
      <c r="K65" s="231">
        <v>1</v>
      </c>
      <c r="L65" s="231">
        <v>1</v>
      </c>
      <c r="M65" s="231">
        <f>N65+O65+P65</f>
        <v>15</v>
      </c>
      <c r="N65" s="231">
        <v>5</v>
      </c>
      <c r="O65" s="231">
        <v>5</v>
      </c>
      <c r="P65" s="231">
        <v>5</v>
      </c>
      <c r="Q65" s="231">
        <f>R65+S65+T65</f>
        <v>0</v>
      </c>
      <c r="R65" s="231">
        <v>0</v>
      </c>
      <c r="S65" s="231">
        <v>0</v>
      </c>
      <c r="T65" s="231">
        <v>0</v>
      </c>
      <c r="U65" s="231">
        <f>V65+W65+X65</f>
        <v>3</v>
      </c>
      <c r="V65" s="231">
        <v>1</v>
      </c>
      <c r="W65" s="231">
        <v>1</v>
      </c>
      <c r="X65" s="231">
        <v>1</v>
      </c>
      <c r="Y65" s="232"/>
      <c r="Z65" s="36"/>
      <c r="AA65" s="36"/>
    </row>
    <row r="66" spans="1:27" s="17" customFormat="1" ht="28.5" customHeight="1">
      <c r="A66" s="806"/>
      <c r="B66" s="814"/>
      <c r="C66" s="816" t="s">
        <v>7</v>
      </c>
      <c r="D66" s="816"/>
      <c r="E66" s="816"/>
      <c r="F66" s="233" t="s">
        <v>59</v>
      </c>
      <c r="G66" s="234"/>
      <c r="H66" s="235">
        <f>I66+M66+Q66+U66</f>
        <v>2300</v>
      </c>
      <c r="I66" s="235">
        <f>J66+K66+L66</f>
        <v>726</v>
      </c>
      <c r="J66" s="235">
        <f>J64+J65</f>
        <v>350</v>
      </c>
      <c r="K66" s="235">
        <f>K64+K65</f>
        <v>246</v>
      </c>
      <c r="L66" s="235">
        <f>L64+L65</f>
        <v>130</v>
      </c>
      <c r="M66" s="235">
        <f>N66+O66+P66</f>
        <v>522</v>
      </c>
      <c r="N66" s="235">
        <f>N64+N65</f>
        <v>245</v>
      </c>
      <c r="O66" s="235">
        <f>O64+O65</f>
        <v>175</v>
      </c>
      <c r="P66" s="235">
        <f>P64+P65</f>
        <v>102</v>
      </c>
      <c r="Q66" s="235">
        <f>R66+S66+T66</f>
        <v>512</v>
      </c>
      <c r="R66" s="235">
        <f>R64+R65</f>
        <v>104</v>
      </c>
      <c r="S66" s="235">
        <f>S64+S65</f>
        <v>184</v>
      </c>
      <c r="T66" s="235">
        <f>T64+T65</f>
        <v>224</v>
      </c>
      <c r="U66" s="235">
        <f>V66+W66+X66</f>
        <v>540</v>
      </c>
      <c r="V66" s="235">
        <f>V64+V65</f>
        <v>120</v>
      </c>
      <c r="W66" s="235">
        <f>W64+W65</f>
        <v>130</v>
      </c>
      <c r="X66" s="235">
        <f>X64+X65</f>
        <v>290</v>
      </c>
      <c r="Y66" s="236"/>
      <c r="Z66" s="36"/>
      <c r="AA66" s="36"/>
    </row>
    <row r="67" spans="1:27" s="17" customFormat="1" ht="12.75" customHeight="1">
      <c r="A67" s="45"/>
      <c r="B67" s="223"/>
      <c r="C67" s="224"/>
      <c r="D67" s="224"/>
      <c r="E67" s="224"/>
      <c r="F67" s="225"/>
      <c r="G67" s="226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8"/>
      <c r="Z67" s="36"/>
      <c r="AA67" s="36"/>
    </row>
    <row r="68" spans="1:27" s="17" customFormat="1" ht="31.5" customHeight="1">
      <c r="A68" s="52"/>
      <c r="B68" s="719" t="s">
        <v>85</v>
      </c>
      <c r="C68" s="719"/>
      <c r="D68" s="47"/>
      <c r="E68" s="47"/>
      <c r="F68" s="720" t="s">
        <v>88</v>
      </c>
      <c r="G68" s="720"/>
      <c r="H68" s="72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36"/>
      <c r="AA68" s="36"/>
    </row>
    <row r="69" spans="1:27" s="17" customFormat="1" ht="31.5" customHeight="1">
      <c r="A69" s="52"/>
      <c r="B69" s="719" t="s">
        <v>86</v>
      </c>
      <c r="C69" s="719"/>
      <c r="D69" s="47"/>
      <c r="E69" s="47"/>
      <c r="F69" s="720" t="s">
        <v>89</v>
      </c>
      <c r="G69" s="720"/>
      <c r="H69" s="72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36"/>
      <c r="AA69" s="36"/>
    </row>
    <row r="70" spans="1:27" s="17" customFormat="1" ht="31.5" customHeight="1">
      <c r="A70" s="52"/>
      <c r="B70" s="719" t="s">
        <v>87</v>
      </c>
      <c r="C70" s="719"/>
      <c r="D70" s="47"/>
      <c r="E70" s="47"/>
      <c r="F70" s="720" t="s">
        <v>90</v>
      </c>
      <c r="G70" s="720"/>
      <c r="H70" s="72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36"/>
      <c r="AA70" s="36"/>
    </row>
    <row r="71" spans="1:27" s="17" customFormat="1" ht="43.5" customHeight="1" hidden="1">
      <c r="A71" s="52"/>
      <c r="B71" s="719" t="s">
        <v>84</v>
      </c>
      <c r="C71" s="719"/>
      <c r="D71" s="47"/>
      <c r="E71" s="47"/>
      <c r="F71" s="720" t="s">
        <v>91</v>
      </c>
      <c r="G71" s="720"/>
      <c r="H71" s="72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36"/>
      <c r="AA71" s="36"/>
    </row>
    <row r="73" ht="15.75">
      <c r="H73" s="15"/>
    </row>
    <row r="82" spans="1:31" s="3" customFormat="1" ht="15.75">
      <c r="A82" s="1"/>
      <c r="B82" s="2"/>
      <c r="C82" s="4"/>
      <c r="D82" s="1"/>
      <c r="E82" s="1"/>
      <c r="F82" s="19"/>
      <c r="G82" s="5"/>
      <c r="J82" s="6"/>
      <c r="N82" s="6"/>
      <c r="R82" s="6"/>
      <c r="V82" s="6"/>
      <c r="Y82" s="9"/>
      <c r="Z82" s="10"/>
      <c r="AA82" s="10"/>
      <c r="AB82" s="1"/>
      <c r="AC82" s="1"/>
      <c r="AD82" s="1"/>
      <c r="AE82" s="1"/>
    </row>
    <row r="83" spans="1:31" s="3" customFormat="1" ht="15.75">
      <c r="A83" s="1"/>
      <c r="B83" s="2"/>
      <c r="C83" s="4"/>
      <c r="D83" s="1"/>
      <c r="E83" s="1"/>
      <c r="F83" s="19"/>
      <c r="G83" s="5"/>
      <c r="J83" s="6"/>
      <c r="N83" s="6"/>
      <c r="R83" s="6"/>
      <c r="V83" s="6"/>
      <c r="Y83" s="9"/>
      <c r="Z83" s="10"/>
      <c r="AA83" s="10"/>
      <c r="AB83" s="1"/>
      <c r="AC83" s="1"/>
      <c r="AD83" s="1"/>
      <c r="AE83" s="1"/>
    </row>
    <row r="84" spans="1:31" s="3" customFormat="1" ht="15.75">
      <c r="A84" s="1"/>
      <c r="B84" s="2"/>
      <c r="C84" s="4"/>
      <c r="D84" s="1"/>
      <c r="E84" s="1"/>
      <c r="F84" s="19"/>
      <c r="G84" s="5"/>
      <c r="J84" s="6"/>
      <c r="N84" s="6"/>
      <c r="R84" s="6"/>
      <c r="V84" s="6"/>
      <c r="Y84" s="9"/>
      <c r="Z84" s="10"/>
      <c r="AA84" s="10"/>
      <c r="AB84" s="1"/>
      <c r="AC84" s="1"/>
      <c r="AD84" s="1"/>
      <c r="AE84" s="1"/>
    </row>
  </sheetData>
  <sheetProtection/>
  <mergeCells count="223">
    <mergeCell ref="V48:V49"/>
    <mergeCell ref="E48:E49"/>
    <mergeCell ref="F48:F49"/>
    <mergeCell ref="G48:G49"/>
    <mergeCell ref="H48:H49"/>
    <mergeCell ref="I48:I49"/>
    <mergeCell ref="B4:C4"/>
    <mergeCell ref="J48:J49"/>
    <mergeCell ref="K48:K49"/>
    <mergeCell ref="S48:S49"/>
    <mergeCell ref="X48:X49"/>
    <mergeCell ref="Y48:Y49"/>
    <mergeCell ref="N48:N49"/>
    <mergeCell ref="O48:O49"/>
    <mergeCell ref="P48:P49"/>
    <mergeCell ref="Q48:Q49"/>
    <mergeCell ref="B1:C1"/>
    <mergeCell ref="Q1:Y1"/>
    <mergeCell ref="B2:C2"/>
    <mergeCell ref="Q2:Y2"/>
    <mergeCell ref="B3:C3"/>
    <mergeCell ref="Q3:Y3"/>
    <mergeCell ref="A13:A15"/>
    <mergeCell ref="B13:B15"/>
    <mergeCell ref="C13:C15"/>
    <mergeCell ref="D13:E13"/>
    <mergeCell ref="W48:W49"/>
    <mergeCell ref="T48:T49"/>
    <mergeCell ref="U48:U49"/>
    <mergeCell ref="R48:R49"/>
    <mergeCell ref="D39:D41"/>
    <mergeCell ref="E39:E41"/>
    <mergeCell ref="D14:D15"/>
    <mergeCell ref="E14:E15"/>
    <mergeCell ref="I14:I15"/>
    <mergeCell ref="J14:L14"/>
    <mergeCell ref="Q4:Y4"/>
    <mergeCell ref="B5:C5"/>
    <mergeCell ref="Q5:Y5"/>
    <mergeCell ref="A7:Y7"/>
    <mergeCell ref="A8:Y8"/>
    <mergeCell ref="Q14:Q15"/>
    <mergeCell ref="M14:M15"/>
    <mergeCell ref="N14:P14"/>
    <mergeCell ref="A18:A19"/>
    <mergeCell ref="C18:C19"/>
    <mergeCell ref="D18:D19"/>
    <mergeCell ref="E18:E19"/>
    <mergeCell ref="F18:F19"/>
    <mergeCell ref="G18:G19"/>
    <mergeCell ref="F13:F15"/>
    <mergeCell ref="G13:G15"/>
    <mergeCell ref="G20:G21"/>
    <mergeCell ref="H20:H21"/>
    <mergeCell ref="Y20:Y21"/>
    <mergeCell ref="R14:T14"/>
    <mergeCell ref="U14:U15"/>
    <mergeCell ref="V14:X14"/>
    <mergeCell ref="H18:H19"/>
    <mergeCell ref="H13:H15"/>
    <mergeCell ref="I13:X13"/>
    <mergeCell ref="Y13:Y15"/>
    <mergeCell ref="D22:D23"/>
    <mergeCell ref="E22:E23"/>
    <mergeCell ref="F22:F23"/>
    <mergeCell ref="G22:G23"/>
    <mergeCell ref="Y18:Y19"/>
    <mergeCell ref="A20:A21"/>
    <mergeCell ref="C20:C21"/>
    <mergeCell ref="D20:D21"/>
    <mergeCell ref="E20:E21"/>
    <mergeCell ref="F20:F21"/>
    <mergeCell ref="H22:H23"/>
    <mergeCell ref="Y22:Y23"/>
    <mergeCell ref="A24:A25"/>
    <mergeCell ref="C24:C25"/>
    <mergeCell ref="D24:D25"/>
    <mergeCell ref="E24:E25"/>
    <mergeCell ref="F24:F25"/>
    <mergeCell ref="G24:G25"/>
    <mergeCell ref="A22:A23"/>
    <mergeCell ref="C22:C23"/>
    <mergeCell ref="A28:A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A36:A38"/>
    <mergeCell ref="C36:C38"/>
    <mergeCell ref="F36:F38"/>
    <mergeCell ref="G36:G38"/>
    <mergeCell ref="H36:H38"/>
    <mergeCell ref="Q36:Q38"/>
    <mergeCell ref="R36:R38"/>
    <mergeCell ref="Y36:Y38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A46:A47"/>
    <mergeCell ref="C46:C47"/>
    <mergeCell ref="D46:D47"/>
    <mergeCell ref="E46:E47"/>
    <mergeCell ref="F46:F47"/>
    <mergeCell ref="P44:P45"/>
    <mergeCell ref="K46:K47"/>
    <mergeCell ref="N46:N47"/>
    <mergeCell ref="O46:O47"/>
    <mergeCell ref="P46:P47"/>
    <mergeCell ref="X46:X47"/>
    <mergeCell ref="U44:U45"/>
    <mergeCell ref="Y46:Y47"/>
    <mergeCell ref="B68:C68"/>
    <mergeCell ref="F68:H68"/>
    <mergeCell ref="V44:V45"/>
    <mergeCell ref="R46:R47"/>
    <mergeCell ref="Y44:Y45"/>
    <mergeCell ref="M44:M45"/>
    <mergeCell ref="N44:N45"/>
    <mergeCell ref="W44:W45"/>
    <mergeCell ref="X44:X45"/>
    <mergeCell ref="B69:C69"/>
    <mergeCell ref="F69:H69"/>
    <mergeCell ref="L46:L47"/>
    <mergeCell ref="L48:L49"/>
    <mergeCell ref="M48:M49"/>
    <mergeCell ref="C48:C49"/>
    <mergeCell ref="V46:V47"/>
    <mergeCell ref="W46:W47"/>
    <mergeCell ref="B70:C70"/>
    <mergeCell ref="F70:H70"/>
    <mergeCell ref="S46:S47"/>
    <mergeCell ref="T46:T47"/>
    <mergeCell ref="U46:U47"/>
    <mergeCell ref="Q44:Q45"/>
    <mergeCell ref="R44:R45"/>
    <mergeCell ref="S44:S45"/>
    <mergeCell ref="T44:T45"/>
    <mergeCell ref="N36:N38"/>
    <mergeCell ref="O36:O38"/>
    <mergeCell ref="O44:O45"/>
    <mergeCell ref="Q46:Q47"/>
    <mergeCell ref="V36:V38"/>
    <mergeCell ref="M46:M47"/>
    <mergeCell ref="W36:W38"/>
    <mergeCell ref="X36:X38"/>
    <mergeCell ref="P36:P38"/>
    <mergeCell ref="I36:I38"/>
    <mergeCell ref="J36:J38"/>
    <mergeCell ref="K36:K38"/>
    <mergeCell ref="S36:S38"/>
    <mergeCell ref="T36:T38"/>
    <mergeCell ref="M36:M38"/>
    <mergeCell ref="U36:U38"/>
    <mergeCell ref="B71:C71"/>
    <mergeCell ref="F71:H71"/>
    <mergeCell ref="G46:G47"/>
    <mergeCell ref="H46:H47"/>
    <mergeCell ref="I46:I47"/>
    <mergeCell ref="J46:J47"/>
    <mergeCell ref="B64:B66"/>
    <mergeCell ref="C64:E64"/>
    <mergeCell ref="C65:E65"/>
    <mergeCell ref="C66:E66"/>
    <mergeCell ref="A64:A66"/>
    <mergeCell ref="L36:L38"/>
    <mergeCell ref="C39:C41"/>
    <mergeCell ref="F39:F41"/>
    <mergeCell ref="G39:G41"/>
    <mergeCell ref="H39:H41"/>
    <mergeCell ref="K44:K45"/>
    <mergeCell ref="L44:L45"/>
    <mergeCell ref="A48:A49"/>
    <mergeCell ref="D48:D49"/>
  </mergeCells>
  <printOptions/>
  <pageMargins left="0.5" right="0.25" top="0.75" bottom="0.75" header="0.3" footer="0.3"/>
  <pageSetup horizontalDpi="600" verticalDpi="600" orientation="portrait" paperSize="9" scale="45" r:id="rId1"/>
  <colBreaks count="1" manualBreakCount="1">
    <brk id="8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E84"/>
  <sheetViews>
    <sheetView zoomScale="60" zoomScaleNormal="60" zoomScaleSheetLayoutView="40" workbookViewId="0" topLeftCell="A1">
      <selection activeCell="H44" sqref="H44:H49"/>
    </sheetView>
  </sheetViews>
  <sheetFormatPr defaultColWidth="9.00390625" defaultRowHeight="12.75"/>
  <cols>
    <col min="1" max="1" width="7.25390625" style="1" customWidth="1"/>
    <col min="2" max="2" width="76.25390625" style="2" customWidth="1"/>
    <col min="3" max="3" width="51.125" style="4" customWidth="1"/>
    <col min="4" max="4" width="13.125" style="1" customWidth="1"/>
    <col min="5" max="5" width="14.75390625" style="1" customWidth="1"/>
    <col min="6" max="6" width="12.125" style="19" customWidth="1"/>
    <col min="7" max="7" width="14.875" style="5" customWidth="1"/>
    <col min="8" max="8" width="16.00390625" style="3" customWidth="1"/>
    <col min="9" max="9" width="12.25390625" style="3" customWidth="1"/>
    <col min="10" max="10" width="12.25390625" style="6" customWidth="1"/>
    <col min="11" max="13" width="12.25390625" style="3" customWidth="1"/>
    <col min="14" max="14" width="12.25390625" style="6" customWidth="1"/>
    <col min="15" max="17" width="12.25390625" style="3" customWidth="1"/>
    <col min="18" max="18" width="12.25390625" style="6" customWidth="1"/>
    <col min="19" max="21" width="12.25390625" style="3" customWidth="1"/>
    <col min="22" max="22" width="12.25390625" style="6" customWidth="1"/>
    <col min="23" max="24" width="12.25390625" style="3" customWidth="1"/>
    <col min="25" max="25" width="11.87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6.25" customHeight="1">
      <c r="B1" s="826" t="s">
        <v>93</v>
      </c>
      <c r="C1" s="826"/>
      <c r="D1" s="428"/>
      <c r="E1" s="429"/>
      <c r="F1" s="429"/>
      <c r="G1" s="427"/>
      <c r="H1" s="439"/>
      <c r="I1" s="440"/>
      <c r="J1" s="440"/>
      <c r="K1" s="441"/>
      <c r="L1" s="440"/>
      <c r="M1" s="440"/>
      <c r="N1" s="440"/>
      <c r="O1" s="441"/>
      <c r="P1" s="440"/>
      <c r="Q1" s="826" t="s">
        <v>98</v>
      </c>
      <c r="R1" s="826"/>
      <c r="S1" s="826"/>
      <c r="T1" s="826"/>
      <c r="U1" s="826"/>
      <c r="V1" s="826"/>
      <c r="W1" s="826"/>
      <c r="X1" s="826"/>
      <c r="Y1" s="826"/>
      <c r="Z1" s="58"/>
    </row>
    <row r="2" spans="2:26" ht="26.25" customHeight="1">
      <c r="B2" s="826" t="s">
        <v>94</v>
      </c>
      <c r="C2" s="826"/>
      <c r="D2" s="428"/>
      <c r="E2" s="429"/>
      <c r="F2" s="429"/>
      <c r="G2" s="427"/>
      <c r="H2" s="439"/>
      <c r="I2" s="440"/>
      <c r="J2" s="440"/>
      <c r="K2" s="441"/>
      <c r="L2" s="440"/>
      <c r="M2" s="440"/>
      <c r="N2" s="440"/>
      <c r="O2" s="441"/>
      <c r="P2" s="440"/>
      <c r="Q2" s="826" t="s">
        <v>99</v>
      </c>
      <c r="R2" s="826"/>
      <c r="S2" s="826"/>
      <c r="T2" s="826"/>
      <c r="U2" s="826"/>
      <c r="V2" s="826"/>
      <c r="W2" s="826"/>
      <c r="X2" s="826"/>
      <c r="Y2" s="826"/>
      <c r="Z2" s="58"/>
    </row>
    <row r="3" spans="2:26" ht="26.25" customHeight="1">
      <c r="B3" s="826" t="s">
        <v>95</v>
      </c>
      <c r="C3" s="826"/>
      <c r="D3" s="428"/>
      <c r="E3" s="429"/>
      <c r="F3" s="429"/>
      <c r="G3" s="427"/>
      <c r="H3" s="439"/>
      <c r="I3" s="440"/>
      <c r="J3" s="440"/>
      <c r="K3" s="441"/>
      <c r="L3" s="440"/>
      <c r="M3" s="440"/>
      <c r="N3" s="440"/>
      <c r="O3" s="441"/>
      <c r="P3" s="440"/>
      <c r="Q3" s="826" t="s">
        <v>95</v>
      </c>
      <c r="R3" s="826"/>
      <c r="S3" s="826"/>
      <c r="T3" s="826"/>
      <c r="U3" s="826"/>
      <c r="V3" s="826"/>
      <c r="W3" s="826"/>
      <c r="X3" s="826"/>
      <c r="Y3" s="826"/>
      <c r="Z3" s="58"/>
    </row>
    <row r="4" spans="2:26" ht="26.25" customHeight="1">
      <c r="B4" s="826" t="s">
        <v>96</v>
      </c>
      <c r="C4" s="826"/>
      <c r="D4" s="428"/>
      <c r="E4" s="429"/>
      <c r="F4" s="429"/>
      <c r="G4" s="427"/>
      <c r="H4" s="439"/>
      <c r="I4" s="440"/>
      <c r="J4" s="440"/>
      <c r="K4" s="441"/>
      <c r="L4" s="440"/>
      <c r="M4" s="440"/>
      <c r="N4" s="440"/>
      <c r="O4" s="441"/>
      <c r="P4" s="440"/>
      <c r="Q4" s="826" t="s">
        <v>100</v>
      </c>
      <c r="R4" s="826"/>
      <c r="S4" s="826"/>
      <c r="T4" s="826"/>
      <c r="U4" s="826"/>
      <c r="V4" s="826"/>
      <c r="W4" s="826"/>
      <c r="X4" s="826"/>
      <c r="Y4" s="826"/>
      <c r="Z4" s="58"/>
    </row>
    <row r="5" spans="2:26" ht="26.25" customHeight="1">
      <c r="B5" s="826" t="s">
        <v>142</v>
      </c>
      <c r="C5" s="826"/>
      <c r="D5" s="428"/>
      <c r="E5" s="429"/>
      <c r="F5" s="429"/>
      <c r="G5" s="427"/>
      <c r="H5" s="439"/>
      <c r="I5" s="440"/>
      <c r="J5" s="440"/>
      <c r="K5" s="441"/>
      <c r="L5" s="440"/>
      <c r="M5" s="440"/>
      <c r="N5" s="440"/>
      <c r="O5" s="441"/>
      <c r="P5" s="440"/>
      <c r="Q5" s="826" t="s">
        <v>142</v>
      </c>
      <c r="R5" s="826"/>
      <c r="S5" s="826"/>
      <c r="T5" s="826"/>
      <c r="U5" s="826"/>
      <c r="V5" s="826"/>
      <c r="W5" s="826"/>
      <c r="X5" s="826"/>
      <c r="Y5" s="826"/>
      <c r="Z5" s="58"/>
    </row>
    <row r="6" spans="2:26" ht="12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107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108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8.75">
      <c r="A10" s="410"/>
      <c r="B10" s="416" t="s">
        <v>101</v>
      </c>
      <c r="C10" s="417">
        <v>1200</v>
      </c>
      <c r="D10" s="418" t="s">
        <v>59</v>
      </c>
      <c r="E10" s="418"/>
      <c r="F10" s="419"/>
      <c r="G10" s="420"/>
      <c r="H10" s="421"/>
      <c r="I10" s="422"/>
      <c r="J10" s="422"/>
      <c r="K10" s="423"/>
      <c r="L10" s="422"/>
      <c r="M10" s="422"/>
      <c r="N10" s="422"/>
      <c r="O10" s="423"/>
      <c r="P10" s="422"/>
      <c r="Q10" s="422"/>
      <c r="R10" s="422"/>
      <c r="S10" s="423"/>
      <c r="T10" s="422"/>
      <c r="U10" s="422"/>
      <c r="V10" s="422"/>
      <c r="W10" s="423"/>
      <c r="X10" s="422"/>
      <c r="Y10" s="422"/>
      <c r="Z10" s="56"/>
    </row>
    <row r="11" spans="1:26" ht="25.5" customHeight="1">
      <c r="A11" s="410"/>
      <c r="B11" s="416" t="s">
        <v>102</v>
      </c>
      <c r="C11" s="417">
        <v>2300</v>
      </c>
      <c r="D11" s="418" t="s">
        <v>59</v>
      </c>
      <c r="E11" s="418"/>
      <c r="F11" s="419"/>
      <c r="G11" s="420"/>
      <c r="H11" s="421"/>
      <c r="I11" s="422"/>
      <c r="J11" s="422"/>
      <c r="K11" s="423"/>
      <c r="L11" s="422"/>
      <c r="M11" s="422"/>
      <c r="N11" s="422"/>
      <c r="O11" s="423"/>
      <c r="P11" s="422"/>
      <c r="Q11" s="422"/>
      <c r="R11" s="422"/>
      <c r="S11" s="423"/>
      <c r="T11" s="422"/>
      <c r="U11" s="422"/>
      <c r="V11" s="422"/>
      <c r="W11" s="423"/>
      <c r="X11" s="422"/>
      <c r="Y11" s="422"/>
      <c r="Z11" s="56"/>
    </row>
    <row r="12" spans="1:25" ht="14.25" customHeight="1" thickBot="1">
      <c r="A12" s="410"/>
      <c r="B12" s="424"/>
      <c r="C12" s="425"/>
      <c r="D12" s="410"/>
      <c r="E12" s="409"/>
      <c r="F12" s="411"/>
      <c r="G12" s="412"/>
      <c r="H12" s="413"/>
      <c r="I12" s="413"/>
      <c r="J12" s="414"/>
      <c r="K12" s="413"/>
      <c r="L12" s="413"/>
      <c r="M12" s="413"/>
      <c r="N12" s="414"/>
      <c r="O12" s="413"/>
      <c r="P12" s="413"/>
      <c r="Q12" s="413"/>
      <c r="R12" s="414"/>
      <c r="S12" s="413"/>
      <c r="T12" s="413"/>
      <c r="U12" s="413"/>
      <c r="V12" s="414"/>
      <c r="W12" s="413"/>
      <c r="X12" s="413"/>
      <c r="Y12" s="415"/>
    </row>
    <row r="13" spans="1:26" s="10" customFormat="1" ht="17.25" customHeight="1" thickBot="1">
      <c r="A13" s="829" t="s">
        <v>0</v>
      </c>
      <c r="B13" s="832" t="s">
        <v>1</v>
      </c>
      <c r="C13" s="835" t="s">
        <v>58</v>
      </c>
      <c r="D13" s="838" t="s">
        <v>3</v>
      </c>
      <c r="E13" s="838"/>
      <c r="F13" s="839" t="s">
        <v>24</v>
      </c>
      <c r="G13" s="842" t="s">
        <v>25</v>
      </c>
      <c r="H13" s="860" t="s">
        <v>26</v>
      </c>
      <c r="I13" s="861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3"/>
      <c r="Y13" s="829" t="s">
        <v>23</v>
      </c>
      <c r="Z13" s="11"/>
    </row>
    <row r="14" spans="1:26" s="10" customFormat="1" ht="20.25" customHeight="1">
      <c r="A14" s="830"/>
      <c r="B14" s="833"/>
      <c r="C14" s="836"/>
      <c r="D14" s="836" t="s">
        <v>4</v>
      </c>
      <c r="E14" s="836" t="s">
        <v>5</v>
      </c>
      <c r="F14" s="840"/>
      <c r="G14" s="843"/>
      <c r="H14" s="827"/>
      <c r="I14" s="827" t="s">
        <v>6</v>
      </c>
      <c r="J14" s="845" t="s">
        <v>8</v>
      </c>
      <c r="K14" s="845"/>
      <c r="L14" s="845"/>
      <c r="M14" s="827" t="s">
        <v>21</v>
      </c>
      <c r="N14" s="845" t="s">
        <v>8</v>
      </c>
      <c r="O14" s="845"/>
      <c r="P14" s="845"/>
      <c r="Q14" s="827" t="s">
        <v>22</v>
      </c>
      <c r="R14" s="845" t="s">
        <v>8</v>
      </c>
      <c r="S14" s="845"/>
      <c r="T14" s="845"/>
      <c r="U14" s="827" t="s">
        <v>28</v>
      </c>
      <c r="V14" s="845" t="s">
        <v>8</v>
      </c>
      <c r="W14" s="845"/>
      <c r="X14" s="858"/>
      <c r="Y14" s="830"/>
      <c r="Z14" s="11"/>
    </row>
    <row r="15" spans="1:26" s="10" customFormat="1" ht="21.75" customHeight="1" thickBot="1">
      <c r="A15" s="831"/>
      <c r="B15" s="834"/>
      <c r="C15" s="837"/>
      <c r="D15" s="837"/>
      <c r="E15" s="837"/>
      <c r="F15" s="841"/>
      <c r="G15" s="844"/>
      <c r="H15" s="828"/>
      <c r="I15" s="828"/>
      <c r="J15" s="237" t="s">
        <v>9</v>
      </c>
      <c r="K15" s="238" t="s">
        <v>10</v>
      </c>
      <c r="L15" s="239" t="s">
        <v>11</v>
      </c>
      <c r="M15" s="828"/>
      <c r="N15" s="237" t="s">
        <v>12</v>
      </c>
      <c r="O15" s="238" t="s">
        <v>13</v>
      </c>
      <c r="P15" s="239" t="s">
        <v>14</v>
      </c>
      <c r="Q15" s="828"/>
      <c r="R15" s="237" t="s">
        <v>15</v>
      </c>
      <c r="S15" s="238" t="s">
        <v>16</v>
      </c>
      <c r="T15" s="239" t="s">
        <v>17</v>
      </c>
      <c r="U15" s="828"/>
      <c r="V15" s="237" t="s">
        <v>18</v>
      </c>
      <c r="W15" s="238" t="s">
        <v>19</v>
      </c>
      <c r="X15" s="240" t="s">
        <v>20</v>
      </c>
      <c r="Y15" s="831"/>
      <c r="Z15" s="11"/>
    </row>
    <row r="16" spans="1:31" s="27" customFormat="1" ht="21" customHeight="1">
      <c r="A16" s="448">
        <v>1</v>
      </c>
      <c r="B16" s="448">
        <v>2</v>
      </c>
      <c r="C16" s="448">
        <v>3</v>
      </c>
      <c r="D16" s="448">
        <v>4</v>
      </c>
      <c r="E16" s="448">
        <v>5</v>
      </c>
      <c r="F16" s="449">
        <v>6</v>
      </c>
      <c r="G16" s="449">
        <v>7</v>
      </c>
      <c r="H16" s="450"/>
      <c r="I16" s="450">
        <v>9</v>
      </c>
      <c r="J16" s="451">
        <v>10</v>
      </c>
      <c r="K16" s="448">
        <v>11</v>
      </c>
      <c r="L16" s="452">
        <v>12</v>
      </c>
      <c r="M16" s="450">
        <v>13</v>
      </c>
      <c r="N16" s="451">
        <v>14</v>
      </c>
      <c r="O16" s="448">
        <v>15</v>
      </c>
      <c r="P16" s="452">
        <v>16</v>
      </c>
      <c r="Q16" s="450">
        <v>17</v>
      </c>
      <c r="R16" s="451">
        <v>18</v>
      </c>
      <c r="S16" s="448">
        <v>19</v>
      </c>
      <c r="T16" s="452">
        <v>20</v>
      </c>
      <c r="U16" s="450">
        <v>21</v>
      </c>
      <c r="V16" s="451">
        <v>22</v>
      </c>
      <c r="W16" s="448">
        <v>23</v>
      </c>
      <c r="X16" s="453">
        <v>24</v>
      </c>
      <c r="Y16" s="450">
        <v>25</v>
      </c>
      <c r="Z16" s="26"/>
      <c r="AE16" s="27" t="s">
        <v>27</v>
      </c>
    </row>
    <row r="17" spans="1:27" s="29" customFormat="1" ht="25.5" customHeight="1">
      <c r="A17" s="241">
        <v>1</v>
      </c>
      <c r="B17" s="242" t="s">
        <v>30</v>
      </c>
      <c r="C17" s="243"/>
      <c r="D17" s="244"/>
      <c r="E17" s="244"/>
      <c r="F17" s="241"/>
      <c r="G17" s="245"/>
      <c r="H17" s="246">
        <f>I17+M17+Q17+U17</f>
        <v>0</v>
      </c>
      <c r="I17" s="246">
        <f aca="true" t="shared" si="0" ref="I17:I35">J17+K17+L17</f>
        <v>0</v>
      </c>
      <c r="J17" s="247"/>
      <c r="K17" s="246"/>
      <c r="L17" s="246"/>
      <c r="M17" s="246">
        <f aca="true" t="shared" si="1" ref="M17:M35">N17+O17+P17</f>
        <v>0</v>
      </c>
      <c r="N17" s="247"/>
      <c r="O17" s="246"/>
      <c r="P17" s="246"/>
      <c r="Q17" s="246">
        <f aca="true" t="shared" si="2" ref="Q17:Q36">R17+S17+T17</f>
        <v>0</v>
      </c>
      <c r="R17" s="247"/>
      <c r="S17" s="246"/>
      <c r="T17" s="246"/>
      <c r="U17" s="246">
        <f aca="true" t="shared" si="3" ref="U17:U35">V17+W17+X17</f>
        <v>0</v>
      </c>
      <c r="V17" s="247"/>
      <c r="W17" s="246"/>
      <c r="X17" s="246"/>
      <c r="Y17" s="248"/>
      <c r="Z17" s="28"/>
      <c r="AA17" s="28"/>
    </row>
    <row r="18" spans="1:27" s="29" customFormat="1" ht="36.75" customHeight="1">
      <c r="A18" s="846" t="s">
        <v>112</v>
      </c>
      <c r="B18" s="250" t="s">
        <v>109</v>
      </c>
      <c r="C18" s="847" t="s">
        <v>157</v>
      </c>
      <c r="D18" s="847">
        <v>12.247</v>
      </c>
      <c r="E18" s="849">
        <v>92.209</v>
      </c>
      <c r="F18" s="850" t="s">
        <v>59</v>
      </c>
      <c r="G18" s="851" t="s">
        <v>111</v>
      </c>
      <c r="H18" s="859">
        <f>I18+M18+Q18+U18</f>
        <v>163</v>
      </c>
      <c r="I18" s="473">
        <f t="shared" si="0"/>
        <v>0</v>
      </c>
      <c r="J18" s="473">
        <f>J19</f>
        <v>0</v>
      </c>
      <c r="K18" s="473">
        <f>K19</f>
        <v>0</v>
      </c>
      <c r="L18" s="473">
        <f>L19</f>
        <v>0</v>
      </c>
      <c r="M18" s="473">
        <f t="shared" si="1"/>
        <v>163</v>
      </c>
      <c r="N18" s="473"/>
      <c r="O18" s="473"/>
      <c r="P18" s="473">
        <v>163</v>
      </c>
      <c r="Q18" s="473">
        <f t="shared" si="2"/>
        <v>0</v>
      </c>
      <c r="R18" s="473"/>
      <c r="S18" s="473">
        <f>S19</f>
        <v>0</v>
      </c>
      <c r="T18" s="473">
        <f>T19</f>
        <v>0</v>
      </c>
      <c r="U18" s="473">
        <f t="shared" si="3"/>
        <v>0</v>
      </c>
      <c r="V18" s="473">
        <f>V19</f>
        <v>0</v>
      </c>
      <c r="W18" s="473">
        <f>W19</f>
        <v>0</v>
      </c>
      <c r="X18" s="473">
        <f>X19</f>
        <v>0</v>
      </c>
      <c r="Y18" s="856" t="s">
        <v>32</v>
      </c>
      <c r="Z18" s="28"/>
      <c r="AA18" s="28"/>
    </row>
    <row r="19" spans="1:27" s="32" customFormat="1" ht="54" customHeight="1">
      <c r="A19" s="846"/>
      <c r="B19" s="252" t="s">
        <v>110</v>
      </c>
      <c r="C19" s="848"/>
      <c r="D19" s="848"/>
      <c r="E19" s="849"/>
      <c r="F19" s="850"/>
      <c r="G19" s="852"/>
      <c r="H19" s="859"/>
      <c r="I19" s="474">
        <f t="shared" si="0"/>
        <v>0</v>
      </c>
      <c r="J19" s="474"/>
      <c r="K19" s="474"/>
      <c r="L19" s="474"/>
      <c r="M19" s="474">
        <f t="shared" si="1"/>
        <v>225</v>
      </c>
      <c r="N19" s="474">
        <v>15</v>
      </c>
      <c r="O19" s="474">
        <v>150</v>
      </c>
      <c r="P19" s="474">
        <v>60</v>
      </c>
      <c r="Q19" s="475">
        <f t="shared" si="2"/>
        <v>0</v>
      </c>
      <c r="R19" s="474"/>
      <c r="S19" s="474"/>
      <c r="T19" s="474"/>
      <c r="U19" s="474">
        <f t="shared" si="3"/>
        <v>0</v>
      </c>
      <c r="V19" s="474"/>
      <c r="W19" s="474"/>
      <c r="X19" s="474"/>
      <c r="Y19" s="857"/>
      <c r="Z19" s="33"/>
      <c r="AA19" s="33"/>
    </row>
    <row r="20" spans="1:27" s="29" customFormat="1" ht="25.5" customHeight="1">
      <c r="A20" s="846" t="s">
        <v>113</v>
      </c>
      <c r="B20" s="250" t="s">
        <v>114</v>
      </c>
      <c r="C20" s="864" t="s">
        <v>124</v>
      </c>
      <c r="D20" s="849">
        <v>5.727</v>
      </c>
      <c r="E20" s="849">
        <v>40.089</v>
      </c>
      <c r="F20" s="850" t="s">
        <v>59</v>
      </c>
      <c r="G20" s="853" t="s">
        <v>116</v>
      </c>
      <c r="H20" s="854">
        <f>I20+M20+Q20+U20</f>
        <v>225</v>
      </c>
      <c r="I20" s="473">
        <f t="shared" si="0"/>
        <v>0</v>
      </c>
      <c r="J20" s="473">
        <f>J21</f>
        <v>0</v>
      </c>
      <c r="K20" s="473">
        <f>K21</f>
        <v>0</v>
      </c>
      <c r="L20" s="473">
        <f>L21</f>
        <v>0</v>
      </c>
      <c r="M20" s="473">
        <f>N20+O20+P20</f>
        <v>0</v>
      </c>
      <c r="N20" s="473"/>
      <c r="O20" s="473"/>
      <c r="P20" s="473"/>
      <c r="Q20" s="473">
        <f t="shared" si="2"/>
        <v>225</v>
      </c>
      <c r="R20" s="473">
        <v>225</v>
      </c>
      <c r="S20" s="473">
        <f>S21</f>
        <v>0</v>
      </c>
      <c r="T20" s="473">
        <f>T21</f>
        <v>0</v>
      </c>
      <c r="U20" s="473">
        <f t="shared" si="3"/>
        <v>0</v>
      </c>
      <c r="V20" s="473">
        <f>V21</f>
        <v>0</v>
      </c>
      <c r="W20" s="473">
        <f>W21</f>
        <v>0</v>
      </c>
      <c r="X20" s="473">
        <f>X21</f>
        <v>0</v>
      </c>
      <c r="Y20" s="856" t="s">
        <v>32</v>
      </c>
      <c r="Z20" s="28"/>
      <c r="AA20" s="28"/>
    </row>
    <row r="21" spans="1:27" s="32" customFormat="1" ht="52.5" customHeight="1">
      <c r="A21" s="846"/>
      <c r="B21" s="252" t="s">
        <v>115</v>
      </c>
      <c r="C21" s="864"/>
      <c r="D21" s="849"/>
      <c r="E21" s="849"/>
      <c r="F21" s="850"/>
      <c r="G21" s="853"/>
      <c r="H21" s="855"/>
      <c r="I21" s="474">
        <f t="shared" si="0"/>
        <v>0</v>
      </c>
      <c r="J21" s="474"/>
      <c r="K21" s="474"/>
      <c r="L21" s="474"/>
      <c r="M21" s="474">
        <f t="shared" si="1"/>
        <v>175</v>
      </c>
      <c r="N21" s="474">
        <v>10</v>
      </c>
      <c r="O21" s="474">
        <v>150</v>
      </c>
      <c r="P21" s="474">
        <v>15</v>
      </c>
      <c r="Q21" s="474">
        <f t="shared" si="2"/>
        <v>980</v>
      </c>
      <c r="R21" s="474">
        <v>980</v>
      </c>
      <c r="S21" s="474"/>
      <c r="T21" s="474"/>
      <c r="U21" s="474">
        <f t="shared" si="3"/>
        <v>0</v>
      </c>
      <c r="V21" s="474"/>
      <c r="W21" s="474"/>
      <c r="X21" s="474"/>
      <c r="Y21" s="857"/>
      <c r="Z21" s="33"/>
      <c r="AA21" s="33"/>
    </row>
    <row r="22" spans="1:27" s="29" customFormat="1" ht="25.5" customHeight="1" hidden="1">
      <c r="A22" s="846" t="s">
        <v>117</v>
      </c>
      <c r="B22" s="250" t="s">
        <v>118</v>
      </c>
      <c r="C22" s="864" t="s">
        <v>119</v>
      </c>
      <c r="D22" s="849">
        <v>8.25</v>
      </c>
      <c r="E22" s="849">
        <v>57.75</v>
      </c>
      <c r="F22" s="850" t="s">
        <v>59</v>
      </c>
      <c r="G22" s="853" t="s">
        <v>74</v>
      </c>
      <c r="H22" s="854">
        <f>I22+M22+Q22+U22</f>
        <v>0</v>
      </c>
      <c r="I22" s="473">
        <f t="shared" si="0"/>
        <v>0</v>
      </c>
      <c r="J22" s="473">
        <f>J23</f>
        <v>0</v>
      </c>
      <c r="K22" s="473">
        <f>K23</f>
        <v>0</v>
      </c>
      <c r="L22" s="473">
        <f>L23</f>
        <v>0</v>
      </c>
      <c r="M22" s="473">
        <f t="shared" si="1"/>
        <v>0</v>
      </c>
      <c r="N22" s="473">
        <f>N23</f>
        <v>0</v>
      </c>
      <c r="O22" s="473"/>
      <c r="P22" s="473"/>
      <c r="Q22" s="473">
        <f t="shared" si="2"/>
        <v>0</v>
      </c>
      <c r="R22" s="473"/>
      <c r="S22" s="473">
        <f>S23</f>
        <v>0</v>
      </c>
      <c r="T22" s="473">
        <f>T23</f>
        <v>0</v>
      </c>
      <c r="U22" s="473">
        <f t="shared" si="3"/>
        <v>0</v>
      </c>
      <c r="V22" s="473">
        <f>V23</f>
        <v>0</v>
      </c>
      <c r="W22" s="473">
        <f>W23</f>
        <v>0</v>
      </c>
      <c r="X22" s="473">
        <f>X23</f>
        <v>0</v>
      </c>
      <c r="Y22" s="865" t="s">
        <v>32</v>
      </c>
      <c r="Z22" s="28"/>
      <c r="AA22" s="28"/>
    </row>
    <row r="23" spans="1:27" s="32" customFormat="1" ht="43.5" customHeight="1" hidden="1">
      <c r="A23" s="846"/>
      <c r="B23" s="252" t="s">
        <v>110</v>
      </c>
      <c r="C23" s="864"/>
      <c r="D23" s="849"/>
      <c r="E23" s="849"/>
      <c r="F23" s="850"/>
      <c r="G23" s="853"/>
      <c r="H23" s="855"/>
      <c r="I23" s="474">
        <f t="shared" si="0"/>
        <v>0</v>
      </c>
      <c r="J23" s="474"/>
      <c r="K23" s="474"/>
      <c r="L23" s="474"/>
      <c r="M23" s="474">
        <f t="shared" si="1"/>
        <v>150</v>
      </c>
      <c r="N23" s="474"/>
      <c r="O23" s="474">
        <v>50</v>
      </c>
      <c r="P23" s="474">
        <v>100</v>
      </c>
      <c r="Q23" s="474">
        <f t="shared" si="2"/>
        <v>48</v>
      </c>
      <c r="R23" s="474">
        <v>48</v>
      </c>
      <c r="S23" s="474"/>
      <c r="T23" s="474"/>
      <c r="U23" s="474">
        <f t="shared" si="3"/>
        <v>0</v>
      </c>
      <c r="V23" s="474"/>
      <c r="W23" s="474"/>
      <c r="X23" s="474"/>
      <c r="Y23" s="866"/>
      <c r="Z23" s="33"/>
      <c r="AA23" s="33"/>
    </row>
    <row r="24" spans="1:27" s="29" customFormat="1" ht="25.5" customHeight="1" hidden="1">
      <c r="A24" s="846" t="s">
        <v>36</v>
      </c>
      <c r="B24" s="250"/>
      <c r="C24" s="864"/>
      <c r="D24" s="849"/>
      <c r="E24" s="849"/>
      <c r="F24" s="850"/>
      <c r="G24" s="853"/>
      <c r="H24" s="473">
        <f>I24+M24+Q24+U24</f>
        <v>0</v>
      </c>
      <c r="I24" s="473">
        <f t="shared" si="0"/>
        <v>0</v>
      </c>
      <c r="J24" s="473">
        <f>J25</f>
        <v>0</v>
      </c>
      <c r="K24" s="473">
        <f>K25</f>
        <v>0</v>
      </c>
      <c r="L24" s="473">
        <f>L25</f>
        <v>0</v>
      </c>
      <c r="M24" s="473">
        <f t="shared" si="1"/>
        <v>0</v>
      </c>
      <c r="N24" s="473">
        <f>N25</f>
        <v>0</v>
      </c>
      <c r="O24" s="473">
        <f>O25</f>
        <v>0</v>
      </c>
      <c r="P24" s="473">
        <f>P25</f>
        <v>0</v>
      </c>
      <c r="Q24" s="473">
        <f t="shared" si="2"/>
        <v>0</v>
      </c>
      <c r="R24" s="473">
        <f>R25</f>
        <v>0</v>
      </c>
      <c r="S24" s="473">
        <f>S25</f>
        <v>0</v>
      </c>
      <c r="T24" s="473">
        <f>T25</f>
        <v>0</v>
      </c>
      <c r="U24" s="473">
        <f t="shared" si="3"/>
        <v>0</v>
      </c>
      <c r="V24" s="473">
        <f>V25</f>
        <v>0</v>
      </c>
      <c r="W24" s="473">
        <f>W25</f>
        <v>0</v>
      </c>
      <c r="X24" s="473">
        <f>X25</f>
        <v>0</v>
      </c>
      <c r="Y24" s="254"/>
      <c r="Z24" s="28"/>
      <c r="AA24" s="28"/>
    </row>
    <row r="25" spans="1:27" s="32" customFormat="1" ht="25.5" customHeight="1" hidden="1">
      <c r="A25" s="846"/>
      <c r="B25" s="252"/>
      <c r="C25" s="864"/>
      <c r="D25" s="849"/>
      <c r="E25" s="849"/>
      <c r="F25" s="850"/>
      <c r="G25" s="853"/>
      <c r="H25" s="474">
        <f>I25+M25+Q25+U25</f>
        <v>0</v>
      </c>
      <c r="I25" s="474">
        <f t="shared" si="0"/>
        <v>0</v>
      </c>
      <c r="J25" s="474"/>
      <c r="K25" s="474"/>
      <c r="L25" s="474"/>
      <c r="M25" s="474">
        <f t="shared" si="1"/>
        <v>0</v>
      </c>
      <c r="N25" s="474"/>
      <c r="O25" s="474"/>
      <c r="P25" s="474"/>
      <c r="Q25" s="474">
        <f t="shared" si="2"/>
        <v>0</v>
      </c>
      <c r="R25" s="474"/>
      <c r="S25" s="474"/>
      <c r="T25" s="474"/>
      <c r="U25" s="474">
        <f t="shared" si="3"/>
        <v>0</v>
      </c>
      <c r="V25" s="474"/>
      <c r="W25" s="474"/>
      <c r="X25" s="474"/>
      <c r="Y25" s="255"/>
      <c r="Z25" s="33"/>
      <c r="AA25" s="33"/>
    </row>
    <row r="26" spans="1:27" s="35" customFormat="1" ht="25.5" customHeight="1">
      <c r="A26" s="256"/>
      <c r="B26" s="257" t="s">
        <v>37</v>
      </c>
      <c r="C26" s="258"/>
      <c r="D26" s="259">
        <f>D18+D20</f>
        <v>17.974</v>
      </c>
      <c r="E26" s="259">
        <f>E18+E20</f>
        <v>132.298</v>
      </c>
      <c r="F26" s="260"/>
      <c r="G26" s="261"/>
      <c r="H26" s="349">
        <f>SUM(H18:H23)</f>
        <v>388</v>
      </c>
      <c r="I26" s="350">
        <f t="shared" si="0"/>
        <v>0</v>
      </c>
      <c r="J26" s="350">
        <f>J18+J20+J22+J24</f>
        <v>0</v>
      </c>
      <c r="K26" s="350">
        <f>K18+K20+K22+K24</f>
        <v>0</v>
      </c>
      <c r="L26" s="350">
        <f>L18+L20+L22+L24</f>
        <v>0</v>
      </c>
      <c r="M26" s="350">
        <f>N26+O26+P26</f>
        <v>163</v>
      </c>
      <c r="N26" s="350">
        <f>N18+N20+N22+N24</f>
        <v>0</v>
      </c>
      <c r="O26" s="350">
        <f>O18+O20+O22+O24</f>
        <v>0</v>
      </c>
      <c r="P26" s="350">
        <f>P18+P20+P22+P24</f>
        <v>163</v>
      </c>
      <c r="Q26" s="350">
        <f t="shared" si="2"/>
        <v>225</v>
      </c>
      <c r="R26" s="350">
        <f>R18+R20+R22+R24</f>
        <v>225</v>
      </c>
      <c r="S26" s="350">
        <f>S18+S20+S22+S24</f>
        <v>0</v>
      </c>
      <c r="T26" s="350">
        <f>T18+T20+T22+T24</f>
        <v>0</v>
      </c>
      <c r="U26" s="350">
        <f t="shared" si="3"/>
        <v>0</v>
      </c>
      <c r="V26" s="350">
        <f>V18+V20+V22+V24</f>
        <v>0</v>
      </c>
      <c r="W26" s="350">
        <f>W18+W20+W22+W24</f>
        <v>0</v>
      </c>
      <c r="X26" s="350">
        <f>X18+X20+X22+X24</f>
        <v>0</v>
      </c>
      <c r="Y26" s="262"/>
      <c r="Z26" s="34"/>
      <c r="AA26" s="34"/>
    </row>
    <row r="27" spans="1:27" s="160" customFormat="1" ht="25.5" customHeight="1">
      <c r="A27" s="263">
        <v>2</v>
      </c>
      <c r="B27" s="264" t="s">
        <v>120</v>
      </c>
      <c r="C27" s="265"/>
      <c r="D27" s="266"/>
      <c r="E27" s="266"/>
      <c r="F27" s="267"/>
      <c r="G27" s="268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269"/>
      <c r="Z27" s="159"/>
      <c r="AA27" s="159"/>
    </row>
    <row r="28" spans="1:27" s="35" customFormat="1" ht="35.25" customHeight="1">
      <c r="A28" s="867" t="s">
        <v>33</v>
      </c>
      <c r="B28" s="250" t="s">
        <v>121</v>
      </c>
      <c r="C28" s="270"/>
      <c r="D28" s="271"/>
      <c r="E28" s="271"/>
      <c r="F28" s="272"/>
      <c r="G28" s="273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274"/>
      <c r="Z28" s="34"/>
      <c r="AA28" s="34"/>
    </row>
    <row r="29" spans="1:27" s="35" customFormat="1" ht="108.75" customHeight="1">
      <c r="A29" s="868"/>
      <c r="B29" s="252" t="s">
        <v>137</v>
      </c>
      <c r="C29" s="426" t="s">
        <v>136</v>
      </c>
      <c r="D29" s="271">
        <v>1.977</v>
      </c>
      <c r="E29" s="271">
        <v>17.819</v>
      </c>
      <c r="F29" s="272" t="s">
        <v>59</v>
      </c>
      <c r="G29" s="253" t="s">
        <v>77</v>
      </c>
      <c r="H29" s="362">
        <f>I29+M29+Q29+U29</f>
        <v>181</v>
      </c>
      <c r="I29" s="339"/>
      <c r="J29" s="339"/>
      <c r="K29" s="339"/>
      <c r="L29" s="339"/>
      <c r="M29" s="339">
        <f>N29+O29+P29</f>
        <v>100</v>
      </c>
      <c r="N29" s="339"/>
      <c r="O29" s="339"/>
      <c r="P29" s="339">
        <v>100</v>
      </c>
      <c r="Q29" s="339">
        <f>R29+S29+T29</f>
        <v>81</v>
      </c>
      <c r="R29" s="339">
        <v>81</v>
      </c>
      <c r="S29" s="339"/>
      <c r="T29" s="339"/>
      <c r="U29" s="339"/>
      <c r="V29" s="339"/>
      <c r="W29" s="339"/>
      <c r="X29" s="339"/>
      <c r="Y29" s="251" t="s">
        <v>32</v>
      </c>
      <c r="Z29" s="34"/>
      <c r="AA29" s="34"/>
    </row>
    <row r="30" spans="1:27" s="35" customFormat="1" ht="28.5" customHeight="1" hidden="1">
      <c r="A30" s="867" t="s">
        <v>34</v>
      </c>
      <c r="B30" s="250" t="s">
        <v>126</v>
      </c>
      <c r="C30" s="869" t="s">
        <v>127</v>
      </c>
      <c r="D30" s="871"/>
      <c r="E30" s="871"/>
      <c r="F30" s="871" t="s">
        <v>59</v>
      </c>
      <c r="G30" s="873" t="s">
        <v>128</v>
      </c>
      <c r="H30" s="875">
        <f>I30+M30+Q30+U30</f>
        <v>0</v>
      </c>
      <c r="I30" s="877"/>
      <c r="J30" s="877"/>
      <c r="K30" s="877"/>
      <c r="L30" s="877"/>
      <c r="M30" s="879"/>
      <c r="N30" s="879"/>
      <c r="O30" s="879"/>
      <c r="P30" s="879"/>
      <c r="Q30" s="879">
        <f>R30+S30+T30</f>
        <v>0</v>
      </c>
      <c r="R30" s="879"/>
      <c r="S30" s="881"/>
      <c r="T30" s="877"/>
      <c r="U30" s="877"/>
      <c r="V30" s="877"/>
      <c r="W30" s="877"/>
      <c r="X30" s="877"/>
      <c r="Y30" s="871" t="s">
        <v>32</v>
      </c>
      <c r="Z30" s="34"/>
      <c r="AA30" s="34"/>
    </row>
    <row r="31" spans="1:27" s="35" customFormat="1" ht="80.25" customHeight="1" hidden="1">
      <c r="A31" s="868"/>
      <c r="B31" s="275" t="s">
        <v>122</v>
      </c>
      <c r="C31" s="870"/>
      <c r="D31" s="872"/>
      <c r="E31" s="872"/>
      <c r="F31" s="872"/>
      <c r="G31" s="874"/>
      <c r="H31" s="876"/>
      <c r="I31" s="878"/>
      <c r="J31" s="878"/>
      <c r="K31" s="878"/>
      <c r="L31" s="878"/>
      <c r="M31" s="880"/>
      <c r="N31" s="880"/>
      <c r="O31" s="880"/>
      <c r="P31" s="880"/>
      <c r="Q31" s="880"/>
      <c r="R31" s="880"/>
      <c r="S31" s="882"/>
      <c r="T31" s="878"/>
      <c r="U31" s="878"/>
      <c r="V31" s="878"/>
      <c r="W31" s="878"/>
      <c r="X31" s="878"/>
      <c r="Y31" s="872"/>
      <c r="Z31" s="34"/>
      <c r="AA31" s="34"/>
    </row>
    <row r="32" spans="1:27" s="35" customFormat="1" ht="28.5" customHeight="1" hidden="1">
      <c r="A32" s="867" t="s">
        <v>35</v>
      </c>
      <c r="B32" s="250" t="s">
        <v>109</v>
      </c>
      <c r="C32" s="869" t="s">
        <v>129</v>
      </c>
      <c r="D32" s="871"/>
      <c r="E32" s="871"/>
      <c r="F32" s="871" t="s">
        <v>59</v>
      </c>
      <c r="G32" s="873" t="s">
        <v>77</v>
      </c>
      <c r="H32" s="875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9"/>
      <c r="T32" s="877"/>
      <c r="U32" s="877"/>
      <c r="V32" s="877"/>
      <c r="W32" s="877"/>
      <c r="X32" s="877"/>
      <c r="Y32" s="871" t="s">
        <v>32</v>
      </c>
      <c r="Z32" s="34"/>
      <c r="AA32" s="34"/>
    </row>
    <row r="33" spans="1:31" s="35" customFormat="1" ht="80.25" customHeight="1" hidden="1">
      <c r="A33" s="868"/>
      <c r="B33" s="275" t="s">
        <v>122</v>
      </c>
      <c r="C33" s="870"/>
      <c r="D33" s="872"/>
      <c r="E33" s="872"/>
      <c r="F33" s="872"/>
      <c r="G33" s="874"/>
      <c r="H33" s="876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80"/>
      <c r="T33" s="878"/>
      <c r="U33" s="878"/>
      <c r="V33" s="878"/>
      <c r="W33" s="878"/>
      <c r="X33" s="878"/>
      <c r="Y33" s="872"/>
      <c r="Z33" s="34"/>
      <c r="AA33" s="34"/>
      <c r="AE33" s="35">
        <v>1770</v>
      </c>
    </row>
    <row r="34" spans="1:27" s="35" customFormat="1" ht="25.5" customHeight="1">
      <c r="A34" s="276"/>
      <c r="B34" s="277" t="s">
        <v>130</v>
      </c>
      <c r="C34" s="278"/>
      <c r="D34" s="279">
        <f>SUM(D29:D33)</f>
        <v>1.977</v>
      </c>
      <c r="E34" s="279">
        <f>SUM(E29:E33)</f>
        <v>17.819</v>
      </c>
      <c r="F34" s="280"/>
      <c r="G34" s="281"/>
      <c r="H34" s="370">
        <f>SUM(H28:H33)</f>
        <v>181</v>
      </c>
      <c r="I34" s="371"/>
      <c r="J34" s="371"/>
      <c r="K34" s="371"/>
      <c r="L34" s="371"/>
      <c r="M34" s="371">
        <f>N34+O34+P34</f>
        <v>100</v>
      </c>
      <c r="N34" s="371">
        <f>N29+N30+N32</f>
        <v>0</v>
      </c>
      <c r="O34" s="371">
        <f>O29+O30+O32</f>
        <v>0</v>
      </c>
      <c r="P34" s="371">
        <f>P29+P30+P32</f>
        <v>100</v>
      </c>
      <c r="Q34" s="371">
        <f>R34+S34+T34</f>
        <v>81</v>
      </c>
      <c r="R34" s="371">
        <f>R29+R30+R32</f>
        <v>81</v>
      </c>
      <c r="S34" s="371"/>
      <c r="T34" s="371"/>
      <c r="U34" s="371"/>
      <c r="V34" s="371"/>
      <c r="W34" s="371"/>
      <c r="X34" s="371"/>
      <c r="Y34" s="282"/>
      <c r="Z34" s="34"/>
      <c r="AA34" s="34"/>
    </row>
    <row r="35" spans="1:27" s="29" customFormat="1" ht="25.5" customHeight="1">
      <c r="A35" s="283">
        <v>3</v>
      </c>
      <c r="B35" s="284" t="s">
        <v>29</v>
      </c>
      <c r="C35" s="285"/>
      <c r="D35" s="283"/>
      <c r="E35" s="283"/>
      <c r="F35" s="286"/>
      <c r="G35" s="287"/>
      <c r="H35" s="477">
        <f>I35+M35+Q35+U35</f>
        <v>0</v>
      </c>
      <c r="I35" s="477">
        <f t="shared" si="0"/>
        <v>0</v>
      </c>
      <c r="J35" s="477"/>
      <c r="K35" s="477"/>
      <c r="L35" s="477"/>
      <c r="M35" s="477">
        <f t="shared" si="1"/>
        <v>0</v>
      </c>
      <c r="N35" s="477"/>
      <c r="O35" s="477"/>
      <c r="P35" s="477"/>
      <c r="Q35" s="477">
        <f t="shared" si="2"/>
        <v>0</v>
      </c>
      <c r="R35" s="477"/>
      <c r="S35" s="477"/>
      <c r="T35" s="477"/>
      <c r="U35" s="477">
        <f t="shared" si="3"/>
        <v>0</v>
      </c>
      <c r="V35" s="477"/>
      <c r="W35" s="477"/>
      <c r="X35" s="477"/>
      <c r="Y35" s="288"/>
      <c r="Z35" s="28"/>
      <c r="AA35" s="28"/>
    </row>
    <row r="36" spans="1:27" s="29" customFormat="1" ht="30" customHeight="1">
      <c r="A36" s="846" t="s">
        <v>38</v>
      </c>
      <c r="B36" s="250" t="s">
        <v>126</v>
      </c>
      <c r="C36" s="867" t="s">
        <v>131</v>
      </c>
      <c r="D36" s="289"/>
      <c r="E36" s="290"/>
      <c r="F36" s="850" t="s">
        <v>59</v>
      </c>
      <c r="G36" s="888" t="s">
        <v>128</v>
      </c>
      <c r="H36" s="859">
        <f>I36+M36+Q36+U36</f>
        <v>200</v>
      </c>
      <c r="I36" s="883"/>
      <c r="J36" s="883"/>
      <c r="K36" s="883"/>
      <c r="L36" s="883"/>
      <c r="M36" s="883">
        <f>N36+O36+P36</f>
        <v>75</v>
      </c>
      <c r="N36" s="883"/>
      <c r="O36" s="883"/>
      <c r="P36" s="883">
        <v>75</v>
      </c>
      <c r="Q36" s="886">
        <f t="shared" si="2"/>
        <v>125</v>
      </c>
      <c r="R36" s="886">
        <v>72</v>
      </c>
      <c r="S36" s="886">
        <v>53</v>
      </c>
      <c r="T36" s="886"/>
      <c r="U36" s="886">
        <f>V36+W36+X36</f>
        <v>0</v>
      </c>
      <c r="V36" s="886"/>
      <c r="W36" s="886"/>
      <c r="X36" s="886"/>
      <c r="Y36" s="856" t="s">
        <v>32</v>
      </c>
      <c r="Z36" s="28"/>
      <c r="AA36" s="28"/>
    </row>
    <row r="37" spans="1:27" s="32" customFormat="1" ht="66.75" customHeight="1">
      <c r="A37" s="846"/>
      <c r="B37" s="252" t="s">
        <v>65</v>
      </c>
      <c r="C37" s="887"/>
      <c r="D37" s="249">
        <v>28.3</v>
      </c>
      <c r="E37" s="291"/>
      <c r="F37" s="850"/>
      <c r="G37" s="888"/>
      <c r="H37" s="859"/>
      <c r="I37" s="884"/>
      <c r="J37" s="884"/>
      <c r="K37" s="884"/>
      <c r="L37" s="884"/>
      <c r="M37" s="884"/>
      <c r="N37" s="884"/>
      <c r="O37" s="884"/>
      <c r="P37" s="884"/>
      <c r="Q37" s="886"/>
      <c r="R37" s="886"/>
      <c r="S37" s="886"/>
      <c r="T37" s="886"/>
      <c r="U37" s="886"/>
      <c r="V37" s="886"/>
      <c r="W37" s="886"/>
      <c r="X37" s="886"/>
      <c r="Y37" s="889"/>
      <c r="Z37" s="33"/>
      <c r="AA37" s="33"/>
    </row>
    <row r="38" spans="1:27" s="32" customFormat="1" ht="43.5" customHeight="1">
      <c r="A38" s="846"/>
      <c r="B38" s="252" t="s">
        <v>66</v>
      </c>
      <c r="C38" s="868"/>
      <c r="D38" s="292"/>
      <c r="E38" s="293">
        <v>87</v>
      </c>
      <c r="F38" s="850"/>
      <c r="G38" s="888"/>
      <c r="H38" s="859"/>
      <c r="I38" s="885"/>
      <c r="J38" s="885"/>
      <c r="K38" s="885"/>
      <c r="L38" s="885"/>
      <c r="M38" s="885"/>
      <c r="N38" s="885"/>
      <c r="O38" s="885"/>
      <c r="P38" s="885"/>
      <c r="Q38" s="886"/>
      <c r="R38" s="886"/>
      <c r="S38" s="886"/>
      <c r="T38" s="886"/>
      <c r="U38" s="886"/>
      <c r="V38" s="886"/>
      <c r="W38" s="886"/>
      <c r="X38" s="886"/>
      <c r="Y38" s="857"/>
      <c r="Z38" s="33"/>
      <c r="AA38" s="33"/>
    </row>
    <row r="39" spans="1:27" s="32" customFormat="1" ht="41.25" customHeight="1">
      <c r="A39" s="249" t="s">
        <v>57</v>
      </c>
      <c r="B39" s="250" t="s">
        <v>64</v>
      </c>
      <c r="C39" s="890" t="s">
        <v>139</v>
      </c>
      <c r="D39" s="867">
        <v>12</v>
      </c>
      <c r="E39" s="893">
        <v>0.015</v>
      </c>
      <c r="F39" s="850" t="s">
        <v>59</v>
      </c>
      <c r="G39" s="888" t="s">
        <v>63</v>
      </c>
      <c r="H39" s="854">
        <f>I39+M39+Q39+U39</f>
        <v>56</v>
      </c>
      <c r="I39" s="475">
        <f>J39+K39+L39</f>
        <v>0</v>
      </c>
      <c r="J39" s="475"/>
      <c r="K39" s="475"/>
      <c r="L39" s="475"/>
      <c r="M39" s="475">
        <f>N39+O39+P39</f>
        <v>56</v>
      </c>
      <c r="N39" s="475"/>
      <c r="O39" s="475">
        <v>56</v>
      </c>
      <c r="P39" s="475"/>
      <c r="Q39" s="475">
        <f>R39+S39+T39</f>
        <v>0</v>
      </c>
      <c r="R39" s="475"/>
      <c r="S39" s="475"/>
      <c r="T39" s="475"/>
      <c r="U39" s="475">
        <f>V39+W39+X39</f>
        <v>0</v>
      </c>
      <c r="V39" s="475"/>
      <c r="W39" s="475"/>
      <c r="X39" s="475"/>
      <c r="Y39" s="254"/>
      <c r="Z39" s="33"/>
      <c r="AA39" s="33"/>
    </row>
    <row r="40" spans="1:27" s="32" customFormat="1" ht="40.5" customHeight="1">
      <c r="A40" s="292"/>
      <c r="B40" s="252" t="s">
        <v>138</v>
      </c>
      <c r="C40" s="891"/>
      <c r="D40" s="887"/>
      <c r="E40" s="894"/>
      <c r="F40" s="850"/>
      <c r="G40" s="888"/>
      <c r="H40" s="896"/>
      <c r="I40" s="475">
        <f>J40+K40+L40</f>
        <v>0</v>
      </c>
      <c r="J40" s="475"/>
      <c r="K40" s="475"/>
      <c r="L40" s="475"/>
      <c r="M40" s="475">
        <f>N40+O40+P40</f>
        <v>0</v>
      </c>
      <c r="N40" s="475"/>
      <c r="O40" s="475"/>
      <c r="P40" s="475"/>
      <c r="Q40" s="475">
        <f>R40+S40+T40</f>
        <v>0</v>
      </c>
      <c r="R40" s="475"/>
      <c r="S40" s="475"/>
      <c r="T40" s="475"/>
      <c r="U40" s="475">
        <f>V40+W40+X40</f>
        <v>0</v>
      </c>
      <c r="V40" s="475"/>
      <c r="W40" s="475"/>
      <c r="X40" s="475"/>
      <c r="Y40" s="254"/>
      <c r="Z40" s="33"/>
      <c r="AA40" s="33"/>
    </row>
    <row r="41" spans="1:27" s="32" customFormat="1" ht="35.25" customHeight="1">
      <c r="A41" s="292"/>
      <c r="B41" s="252" t="s">
        <v>66</v>
      </c>
      <c r="C41" s="892"/>
      <c r="D41" s="868"/>
      <c r="E41" s="895"/>
      <c r="F41" s="850"/>
      <c r="G41" s="888"/>
      <c r="H41" s="85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254"/>
      <c r="Z41" s="33"/>
      <c r="AA41" s="33"/>
    </row>
    <row r="42" spans="1:27" s="35" customFormat="1" ht="25.5" customHeight="1">
      <c r="A42" s="294"/>
      <c r="B42" s="295" t="s">
        <v>39</v>
      </c>
      <c r="C42" s="296"/>
      <c r="D42" s="297">
        <f>D37+D39</f>
        <v>40.3</v>
      </c>
      <c r="E42" s="298">
        <f>E38+E39</f>
        <v>87.015</v>
      </c>
      <c r="F42" s="299"/>
      <c r="G42" s="300"/>
      <c r="H42" s="388">
        <f>SUM(H36:H41)</f>
        <v>256</v>
      </c>
      <c r="I42" s="378">
        <f aca="true" t="shared" si="4" ref="I42:W42">I36+I39</f>
        <v>0</v>
      </c>
      <c r="J42" s="378">
        <f t="shared" si="4"/>
        <v>0</v>
      </c>
      <c r="K42" s="378">
        <f t="shared" si="4"/>
        <v>0</v>
      </c>
      <c r="L42" s="378">
        <f t="shared" si="4"/>
        <v>0</v>
      </c>
      <c r="M42" s="378">
        <f t="shared" si="4"/>
        <v>131</v>
      </c>
      <c r="N42" s="378">
        <f t="shared" si="4"/>
        <v>0</v>
      </c>
      <c r="O42" s="378">
        <f t="shared" si="4"/>
        <v>56</v>
      </c>
      <c r="P42" s="378">
        <f t="shared" si="4"/>
        <v>75</v>
      </c>
      <c r="Q42" s="378">
        <f t="shared" si="4"/>
        <v>125</v>
      </c>
      <c r="R42" s="378">
        <f t="shared" si="4"/>
        <v>72</v>
      </c>
      <c r="S42" s="378">
        <f t="shared" si="4"/>
        <v>53</v>
      </c>
      <c r="T42" s="378">
        <f t="shared" si="4"/>
        <v>0</v>
      </c>
      <c r="U42" s="378">
        <f t="shared" si="4"/>
        <v>0</v>
      </c>
      <c r="V42" s="378">
        <f t="shared" si="4"/>
        <v>0</v>
      </c>
      <c r="W42" s="378">
        <f t="shared" si="4"/>
        <v>0</v>
      </c>
      <c r="X42" s="378">
        <f>X36+X39</f>
        <v>0</v>
      </c>
      <c r="Y42" s="301"/>
      <c r="Z42" s="34"/>
      <c r="AA42" s="34"/>
    </row>
    <row r="43" spans="1:27" s="30" customFormat="1" ht="24" customHeight="1">
      <c r="A43" s="241">
        <v>4</v>
      </c>
      <c r="B43" s="242" t="s">
        <v>45</v>
      </c>
      <c r="C43" s="243"/>
      <c r="D43" s="244"/>
      <c r="E43" s="244"/>
      <c r="F43" s="241"/>
      <c r="G43" s="245"/>
      <c r="H43" s="478">
        <f>I43+M43+Q43+U43</f>
        <v>0</v>
      </c>
      <c r="I43" s="479">
        <f aca="true" t="shared" si="5" ref="I43:I53">J43+K43+L43</f>
        <v>0</v>
      </c>
      <c r="J43" s="480"/>
      <c r="K43" s="479"/>
      <c r="L43" s="479"/>
      <c r="M43" s="479">
        <f>N43+O43+P43</f>
        <v>0</v>
      </c>
      <c r="N43" s="480"/>
      <c r="O43" s="479"/>
      <c r="P43" s="479"/>
      <c r="Q43" s="479">
        <f>R43+S43+T43</f>
        <v>0</v>
      </c>
      <c r="R43" s="480"/>
      <c r="S43" s="479"/>
      <c r="T43" s="479"/>
      <c r="U43" s="479">
        <f>V43+W43+X43</f>
        <v>0</v>
      </c>
      <c r="V43" s="480"/>
      <c r="W43" s="479"/>
      <c r="X43" s="479"/>
      <c r="Y43" s="248"/>
      <c r="Z43" s="31"/>
      <c r="AA43" s="31"/>
    </row>
    <row r="44" spans="1:27" s="30" customFormat="1" ht="34.5" customHeight="1">
      <c r="A44" s="846" t="s">
        <v>41</v>
      </c>
      <c r="B44" s="250" t="s">
        <v>92</v>
      </c>
      <c r="C44" s="864" t="s">
        <v>132</v>
      </c>
      <c r="D44" s="846" t="s">
        <v>133</v>
      </c>
      <c r="E44" s="846"/>
      <c r="F44" s="897" t="s">
        <v>59</v>
      </c>
      <c r="G44" s="898" t="s">
        <v>74</v>
      </c>
      <c r="H44" s="859">
        <f>I44+M44+Q44+U44</f>
        <v>5</v>
      </c>
      <c r="I44" s="886"/>
      <c r="J44" s="886"/>
      <c r="K44" s="886"/>
      <c r="L44" s="886"/>
      <c r="M44" s="899">
        <f>N44+O44+P44</f>
        <v>0</v>
      </c>
      <c r="N44" s="899"/>
      <c r="O44" s="899"/>
      <c r="P44" s="899"/>
      <c r="Q44" s="886">
        <f>R44+S44+T44</f>
        <v>0</v>
      </c>
      <c r="R44" s="886"/>
      <c r="S44" s="886"/>
      <c r="T44" s="886"/>
      <c r="U44" s="886">
        <f>V44+W44+X44</f>
        <v>5</v>
      </c>
      <c r="V44" s="886">
        <v>5</v>
      </c>
      <c r="W44" s="886"/>
      <c r="X44" s="886"/>
      <c r="Y44" s="900" t="s">
        <v>32</v>
      </c>
      <c r="Z44" s="31"/>
      <c r="AA44" s="31"/>
    </row>
    <row r="45" spans="1:27" s="30" customFormat="1" ht="34.5" customHeight="1">
      <c r="A45" s="846"/>
      <c r="B45" s="252" t="s">
        <v>71</v>
      </c>
      <c r="C45" s="864"/>
      <c r="D45" s="846"/>
      <c r="E45" s="846"/>
      <c r="F45" s="897"/>
      <c r="G45" s="898"/>
      <c r="H45" s="859"/>
      <c r="I45" s="886"/>
      <c r="J45" s="886"/>
      <c r="K45" s="886"/>
      <c r="L45" s="886"/>
      <c r="M45" s="899"/>
      <c r="N45" s="899"/>
      <c r="O45" s="899"/>
      <c r="P45" s="899"/>
      <c r="Q45" s="886"/>
      <c r="R45" s="886"/>
      <c r="S45" s="886"/>
      <c r="T45" s="886"/>
      <c r="U45" s="886"/>
      <c r="V45" s="886"/>
      <c r="W45" s="886"/>
      <c r="X45" s="886"/>
      <c r="Y45" s="900"/>
      <c r="Z45" s="31"/>
      <c r="AA45" s="31"/>
    </row>
    <row r="46" spans="1:27" s="30" customFormat="1" ht="34.5" customHeight="1">
      <c r="A46" s="846" t="s">
        <v>42</v>
      </c>
      <c r="B46" s="250" t="s">
        <v>60</v>
      </c>
      <c r="C46" s="901" t="s">
        <v>103</v>
      </c>
      <c r="D46" s="902" t="s">
        <v>104</v>
      </c>
      <c r="E46" s="902"/>
      <c r="F46" s="897" t="s">
        <v>59</v>
      </c>
      <c r="G46" s="902" t="s">
        <v>63</v>
      </c>
      <c r="H46" s="859">
        <f>I46+M46+Q46+U46</f>
        <v>15</v>
      </c>
      <c r="I46" s="903">
        <f t="shared" si="5"/>
        <v>0</v>
      </c>
      <c r="J46" s="903"/>
      <c r="K46" s="903"/>
      <c r="L46" s="903"/>
      <c r="M46" s="903">
        <f>N46+O46+P46</f>
        <v>0</v>
      </c>
      <c r="N46" s="903"/>
      <c r="O46" s="903"/>
      <c r="P46" s="903"/>
      <c r="Q46" s="903">
        <f>R46+S46+T46</f>
        <v>7</v>
      </c>
      <c r="R46" s="903"/>
      <c r="S46" s="903"/>
      <c r="T46" s="903">
        <v>7</v>
      </c>
      <c r="U46" s="903">
        <f>V46+W46</f>
        <v>8</v>
      </c>
      <c r="V46" s="903">
        <v>8</v>
      </c>
      <c r="W46" s="903"/>
      <c r="X46" s="903"/>
      <c r="Y46" s="902" t="s">
        <v>32</v>
      </c>
      <c r="Z46" s="31"/>
      <c r="AA46" s="31"/>
    </row>
    <row r="47" spans="1:27" s="30" customFormat="1" ht="44.25" customHeight="1">
      <c r="A47" s="846"/>
      <c r="B47" s="252" t="s">
        <v>105</v>
      </c>
      <c r="C47" s="901"/>
      <c r="D47" s="902"/>
      <c r="E47" s="902"/>
      <c r="F47" s="897"/>
      <c r="G47" s="902"/>
      <c r="H47" s="859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2"/>
      <c r="Z47" s="31"/>
      <c r="AA47" s="31"/>
    </row>
    <row r="48" spans="1:27" s="30" customFormat="1" ht="34.5" customHeight="1">
      <c r="A48" s="846" t="s">
        <v>43</v>
      </c>
      <c r="B48" s="250" t="s">
        <v>140</v>
      </c>
      <c r="C48" s="901" t="s">
        <v>141</v>
      </c>
      <c r="D48" s="902" t="s">
        <v>104</v>
      </c>
      <c r="E48" s="902"/>
      <c r="F48" s="897" t="s">
        <v>59</v>
      </c>
      <c r="G48" s="902" t="s">
        <v>74</v>
      </c>
      <c r="H48" s="859">
        <f>I48+M48+Q48+U48</f>
        <v>5</v>
      </c>
      <c r="I48" s="903">
        <f>J48+K48+L48</f>
        <v>0</v>
      </c>
      <c r="J48" s="903"/>
      <c r="K48" s="903"/>
      <c r="L48" s="903"/>
      <c r="M48" s="903">
        <f>N48+O48+P48</f>
        <v>0</v>
      </c>
      <c r="N48" s="903"/>
      <c r="O48" s="903"/>
      <c r="P48" s="903"/>
      <c r="Q48" s="903">
        <f>R48+S48+T48</f>
        <v>5</v>
      </c>
      <c r="R48" s="903"/>
      <c r="S48" s="903"/>
      <c r="T48" s="903">
        <v>5</v>
      </c>
      <c r="U48" s="903">
        <f>V48+W48</f>
        <v>0</v>
      </c>
      <c r="V48" s="903"/>
      <c r="W48" s="903"/>
      <c r="X48" s="903"/>
      <c r="Y48" s="902" t="s">
        <v>32</v>
      </c>
      <c r="Z48" s="31"/>
      <c r="AA48" s="31"/>
    </row>
    <row r="49" spans="1:27" s="30" customFormat="1" ht="42" customHeight="1">
      <c r="A49" s="846"/>
      <c r="B49" s="252" t="s">
        <v>71</v>
      </c>
      <c r="C49" s="901"/>
      <c r="D49" s="902"/>
      <c r="E49" s="902"/>
      <c r="F49" s="897"/>
      <c r="G49" s="902"/>
      <c r="H49" s="859"/>
      <c r="I49" s="903"/>
      <c r="J49" s="903"/>
      <c r="K49" s="903"/>
      <c r="L49" s="903"/>
      <c r="M49" s="903"/>
      <c r="N49" s="903"/>
      <c r="O49" s="903"/>
      <c r="P49" s="903"/>
      <c r="Q49" s="903"/>
      <c r="R49" s="903"/>
      <c r="S49" s="903"/>
      <c r="T49" s="903"/>
      <c r="U49" s="903"/>
      <c r="V49" s="903"/>
      <c r="W49" s="903"/>
      <c r="X49" s="903"/>
      <c r="Y49" s="902"/>
      <c r="Z49" s="31"/>
      <c r="AA49" s="31"/>
    </row>
    <row r="50" spans="1:27" s="30" customFormat="1" ht="34.5" customHeight="1" hidden="1">
      <c r="A50" s="249" t="s">
        <v>54</v>
      </c>
      <c r="B50" s="250"/>
      <c r="C50" s="302"/>
      <c r="D50" s="302"/>
      <c r="E50" s="302"/>
      <c r="F50" s="289"/>
      <c r="G50" s="302"/>
      <c r="H50" s="482">
        <f>I50+M50+Q50+U50</f>
        <v>0</v>
      </c>
      <c r="I50" s="481">
        <f t="shared" si="5"/>
        <v>0</v>
      </c>
      <c r="J50" s="483"/>
      <c r="K50" s="483"/>
      <c r="L50" s="483"/>
      <c r="M50" s="481">
        <f>N50+O50+P50</f>
        <v>0</v>
      </c>
      <c r="N50" s="483"/>
      <c r="O50" s="483"/>
      <c r="P50" s="483"/>
      <c r="Q50" s="483">
        <f>R50+S50+T50</f>
        <v>0</v>
      </c>
      <c r="R50" s="483"/>
      <c r="S50" s="483"/>
      <c r="T50" s="483"/>
      <c r="U50" s="481"/>
      <c r="V50" s="483"/>
      <c r="W50" s="483"/>
      <c r="X50" s="481"/>
      <c r="Y50" s="254"/>
      <c r="Z50" s="31"/>
      <c r="AA50" s="31"/>
    </row>
    <row r="51" spans="1:27" s="30" customFormat="1" ht="34.5" customHeight="1" hidden="1">
      <c r="A51" s="249"/>
      <c r="B51" s="252"/>
      <c r="C51" s="302"/>
      <c r="D51" s="302"/>
      <c r="E51" s="302"/>
      <c r="F51" s="302"/>
      <c r="G51" s="302"/>
      <c r="H51" s="482"/>
      <c r="I51" s="481">
        <f t="shared" si="5"/>
        <v>0</v>
      </c>
      <c r="J51" s="483"/>
      <c r="K51" s="483"/>
      <c r="L51" s="483"/>
      <c r="M51" s="481"/>
      <c r="N51" s="483"/>
      <c r="O51" s="483"/>
      <c r="P51" s="483"/>
      <c r="Q51" s="483">
        <f>R51+S51+T51</f>
        <v>0</v>
      </c>
      <c r="R51" s="483"/>
      <c r="S51" s="483"/>
      <c r="T51" s="483"/>
      <c r="U51" s="481"/>
      <c r="V51" s="483"/>
      <c r="W51" s="483"/>
      <c r="X51" s="481"/>
      <c r="Y51" s="303"/>
      <c r="Z51" s="31"/>
      <c r="AA51" s="31"/>
    </row>
    <row r="52" spans="1:27" s="30" customFormat="1" ht="34.5" customHeight="1" hidden="1">
      <c r="A52" s="249" t="s">
        <v>55</v>
      </c>
      <c r="B52" s="250"/>
      <c r="C52" s="302"/>
      <c r="D52" s="302"/>
      <c r="E52" s="302"/>
      <c r="F52" s="289"/>
      <c r="G52" s="302"/>
      <c r="H52" s="482">
        <f>I52+M52+Q52+U52</f>
        <v>0</v>
      </c>
      <c r="I52" s="481">
        <f t="shared" si="5"/>
        <v>0</v>
      </c>
      <c r="J52" s="483"/>
      <c r="K52" s="483"/>
      <c r="L52" s="483"/>
      <c r="M52" s="481">
        <f>N52+O52+P52</f>
        <v>0</v>
      </c>
      <c r="N52" s="483"/>
      <c r="O52" s="483"/>
      <c r="P52" s="483"/>
      <c r="Q52" s="483">
        <f>R52+S52+T52</f>
        <v>0</v>
      </c>
      <c r="R52" s="483"/>
      <c r="S52" s="483"/>
      <c r="T52" s="483"/>
      <c r="U52" s="481"/>
      <c r="V52" s="483"/>
      <c r="W52" s="483"/>
      <c r="X52" s="481"/>
      <c r="Y52" s="254"/>
      <c r="Z52" s="31"/>
      <c r="AA52" s="31"/>
    </row>
    <row r="53" spans="1:27" s="30" customFormat="1" ht="34.5" customHeight="1" hidden="1">
      <c r="A53" s="249"/>
      <c r="B53" s="252"/>
      <c r="C53" s="302"/>
      <c r="D53" s="302"/>
      <c r="E53" s="302"/>
      <c r="F53" s="302"/>
      <c r="G53" s="302"/>
      <c r="H53" s="482"/>
      <c r="I53" s="481">
        <f t="shared" si="5"/>
        <v>0</v>
      </c>
      <c r="J53" s="483"/>
      <c r="K53" s="483"/>
      <c r="L53" s="483"/>
      <c r="M53" s="481"/>
      <c r="N53" s="483"/>
      <c r="O53" s="483"/>
      <c r="P53" s="483"/>
      <c r="Q53" s="483">
        <f>R53+S53+T53</f>
        <v>0</v>
      </c>
      <c r="R53" s="483"/>
      <c r="S53" s="483"/>
      <c r="T53" s="483"/>
      <c r="U53" s="481"/>
      <c r="V53" s="483"/>
      <c r="W53" s="483"/>
      <c r="X53" s="481"/>
      <c r="Y53" s="303"/>
      <c r="Z53" s="31"/>
      <c r="AA53" s="31"/>
    </row>
    <row r="54" spans="1:27" s="30" customFormat="1" ht="34.5" customHeight="1" hidden="1">
      <c r="A54" s="249"/>
      <c r="B54" s="250"/>
      <c r="C54" s="302"/>
      <c r="D54" s="302"/>
      <c r="E54" s="302"/>
      <c r="F54" s="302"/>
      <c r="G54" s="302"/>
      <c r="H54" s="482"/>
      <c r="I54" s="481"/>
      <c r="J54" s="483"/>
      <c r="K54" s="483"/>
      <c r="L54" s="483"/>
      <c r="M54" s="481"/>
      <c r="N54" s="483"/>
      <c r="O54" s="483"/>
      <c r="P54" s="483"/>
      <c r="Q54" s="483"/>
      <c r="R54" s="483"/>
      <c r="S54" s="483"/>
      <c r="T54" s="483"/>
      <c r="U54" s="481"/>
      <c r="V54" s="483"/>
      <c r="W54" s="483"/>
      <c r="X54" s="481"/>
      <c r="Y54" s="303"/>
      <c r="Z54" s="31"/>
      <c r="AA54" s="31"/>
    </row>
    <row r="55" spans="1:27" s="30" customFormat="1" ht="34.5" customHeight="1" hidden="1">
      <c r="A55" s="249"/>
      <c r="B55" s="250"/>
      <c r="C55" s="302"/>
      <c r="D55" s="302"/>
      <c r="E55" s="302"/>
      <c r="F55" s="302"/>
      <c r="G55" s="302"/>
      <c r="H55" s="482"/>
      <c r="I55" s="481"/>
      <c r="J55" s="483"/>
      <c r="K55" s="483"/>
      <c r="L55" s="483"/>
      <c r="M55" s="481"/>
      <c r="N55" s="483"/>
      <c r="O55" s="483"/>
      <c r="P55" s="483"/>
      <c r="Q55" s="483"/>
      <c r="R55" s="483"/>
      <c r="S55" s="483"/>
      <c r="T55" s="483"/>
      <c r="U55" s="481"/>
      <c r="V55" s="483"/>
      <c r="W55" s="483"/>
      <c r="X55" s="481"/>
      <c r="Y55" s="303"/>
      <c r="Z55" s="31"/>
      <c r="AA55" s="31"/>
    </row>
    <row r="56" spans="1:27" s="30" customFormat="1" ht="34.5" customHeight="1" hidden="1">
      <c r="A56" s="249"/>
      <c r="B56" s="250"/>
      <c r="C56" s="302"/>
      <c r="D56" s="302"/>
      <c r="E56" s="302"/>
      <c r="F56" s="302"/>
      <c r="G56" s="302"/>
      <c r="H56" s="482"/>
      <c r="I56" s="481"/>
      <c r="J56" s="483"/>
      <c r="K56" s="483"/>
      <c r="L56" s="483"/>
      <c r="M56" s="481"/>
      <c r="N56" s="483"/>
      <c r="O56" s="483"/>
      <c r="P56" s="483"/>
      <c r="Q56" s="483"/>
      <c r="R56" s="483"/>
      <c r="S56" s="483"/>
      <c r="T56" s="483"/>
      <c r="U56" s="481"/>
      <c r="V56" s="483"/>
      <c r="W56" s="483"/>
      <c r="X56" s="481"/>
      <c r="Y56" s="303"/>
      <c r="Z56" s="31"/>
      <c r="AA56" s="31"/>
    </row>
    <row r="57" spans="1:27" s="30" customFormat="1" ht="34.5" customHeight="1" hidden="1">
      <c r="A57" s="249"/>
      <c r="B57" s="250"/>
      <c r="C57" s="302"/>
      <c r="D57" s="302"/>
      <c r="E57" s="302"/>
      <c r="F57" s="302"/>
      <c r="G57" s="302"/>
      <c r="H57" s="482"/>
      <c r="I57" s="481"/>
      <c r="J57" s="483"/>
      <c r="K57" s="483"/>
      <c r="L57" s="483"/>
      <c r="M57" s="481"/>
      <c r="N57" s="483"/>
      <c r="O57" s="483"/>
      <c r="P57" s="483"/>
      <c r="Q57" s="483"/>
      <c r="R57" s="483"/>
      <c r="S57" s="483"/>
      <c r="T57" s="483"/>
      <c r="U57" s="481"/>
      <c r="V57" s="483"/>
      <c r="W57" s="483"/>
      <c r="X57" s="481"/>
      <c r="Y57" s="303"/>
      <c r="Z57" s="31"/>
      <c r="AA57" s="31"/>
    </row>
    <row r="58" spans="1:27" s="30" customFormat="1" ht="34.5" customHeight="1" hidden="1">
      <c r="A58" s="249"/>
      <c r="B58" s="250"/>
      <c r="C58" s="302"/>
      <c r="D58" s="302"/>
      <c r="E58" s="302"/>
      <c r="F58" s="302"/>
      <c r="G58" s="302"/>
      <c r="H58" s="482"/>
      <c r="I58" s="481"/>
      <c r="J58" s="483"/>
      <c r="K58" s="483"/>
      <c r="L58" s="483"/>
      <c r="M58" s="481"/>
      <c r="N58" s="483"/>
      <c r="O58" s="483"/>
      <c r="P58" s="483"/>
      <c r="Q58" s="483"/>
      <c r="R58" s="483"/>
      <c r="S58" s="483"/>
      <c r="T58" s="483"/>
      <c r="U58" s="481"/>
      <c r="V58" s="483"/>
      <c r="W58" s="483"/>
      <c r="X58" s="481"/>
      <c r="Y58" s="303"/>
      <c r="Z58" s="31"/>
      <c r="AA58" s="31"/>
    </row>
    <row r="59" spans="1:27" s="30" customFormat="1" ht="34.5" customHeight="1" hidden="1">
      <c r="A59" s="249"/>
      <c r="B59" s="250"/>
      <c r="C59" s="302"/>
      <c r="D59" s="302"/>
      <c r="E59" s="302"/>
      <c r="F59" s="302"/>
      <c r="G59" s="302"/>
      <c r="H59" s="482"/>
      <c r="I59" s="481"/>
      <c r="J59" s="483"/>
      <c r="K59" s="483"/>
      <c r="L59" s="483"/>
      <c r="M59" s="481"/>
      <c r="N59" s="483"/>
      <c r="O59" s="483"/>
      <c r="P59" s="483"/>
      <c r="Q59" s="483"/>
      <c r="R59" s="483"/>
      <c r="S59" s="483"/>
      <c r="T59" s="483"/>
      <c r="U59" s="481"/>
      <c r="V59" s="483"/>
      <c r="W59" s="483"/>
      <c r="X59" s="481"/>
      <c r="Y59" s="303"/>
      <c r="Z59" s="31"/>
      <c r="AA59" s="31"/>
    </row>
    <row r="60" spans="1:27" s="17" customFormat="1" ht="45" customHeight="1" hidden="1">
      <c r="A60" s="249"/>
      <c r="B60" s="304"/>
      <c r="C60" s="302"/>
      <c r="D60" s="302"/>
      <c r="E60" s="302"/>
      <c r="F60" s="302"/>
      <c r="G60" s="302"/>
      <c r="H60" s="484">
        <f>I60+M60+Q60+U60</f>
        <v>0</v>
      </c>
      <c r="I60" s="485">
        <f>J60+K60+L60</f>
        <v>0</v>
      </c>
      <c r="J60" s="486"/>
      <c r="K60" s="485"/>
      <c r="L60" s="485"/>
      <c r="M60" s="485">
        <f>N60+O60+P60</f>
        <v>0</v>
      </c>
      <c r="N60" s="486"/>
      <c r="O60" s="485"/>
      <c r="P60" s="485"/>
      <c r="Q60" s="485">
        <f>R60+S60+T60</f>
        <v>0</v>
      </c>
      <c r="R60" s="486"/>
      <c r="S60" s="485"/>
      <c r="T60" s="485"/>
      <c r="U60" s="485">
        <f>V60+W60+X60</f>
        <v>0</v>
      </c>
      <c r="V60" s="486"/>
      <c r="W60" s="485"/>
      <c r="X60" s="485"/>
      <c r="Y60" s="303"/>
      <c r="Z60" s="36"/>
      <c r="AA60" s="36"/>
    </row>
    <row r="61" spans="1:27" s="39" customFormat="1" ht="25.5" customHeight="1">
      <c r="A61" s="305"/>
      <c r="B61" s="257" t="s">
        <v>47</v>
      </c>
      <c r="C61" s="258"/>
      <c r="D61" s="306">
        <v>2</v>
      </c>
      <c r="E61" s="256"/>
      <c r="F61" s="305"/>
      <c r="G61" s="261"/>
      <c r="H61" s="389">
        <f>SUM(H44:H49)</f>
        <v>25</v>
      </c>
      <c r="I61" s="334">
        <f>J61+K61+L61</f>
        <v>0</v>
      </c>
      <c r="J61" s="335">
        <f>J44+J46</f>
        <v>0</v>
      </c>
      <c r="K61" s="335">
        <f>K44+K46</f>
        <v>0</v>
      </c>
      <c r="L61" s="335">
        <f>L44+L46</f>
        <v>0</v>
      </c>
      <c r="M61" s="334">
        <f>M44+M46+M48+M50+M52</f>
        <v>0</v>
      </c>
      <c r="N61" s="335">
        <f>N44+N46</f>
        <v>0</v>
      </c>
      <c r="O61" s="335">
        <f>O44+O46</f>
        <v>0</v>
      </c>
      <c r="P61" s="335">
        <f>P44+P46</f>
        <v>0</v>
      </c>
      <c r="Q61" s="334">
        <f>Q44+Q46+Q48+Q50+Q52</f>
        <v>12</v>
      </c>
      <c r="R61" s="335">
        <f>R44+R46</f>
        <v>0</v>
      </c>
      <c r="S61" s="335">
        <f>S44+S46</f>
        <v>0</v>
      </c>
      <c r="T61" s="335">
        <f>T44+T46+T48</f>
        <v>12</v>
      </c>
      <c r="U61" s="334">
        <f>U44+U46+U48+U50+U52</f>
        <v>13</v>
      </c>
      <c r="V61" s="335">
        <f>V44+V46</f>
        <v>13</v>
      </c>
      <c r="W61" s="335">
        <f>W44+W46</f>
        <v>0</v>
      </c>
      <c r="X61" s="335">
        <f>X44+X46</f>
        <v>0</v>
      </c>
      <c r="Y61" s="307"/>
      <c r="Z61" s="44"/>
      <c r="AA61" s="44"/>
    </row>
    <row r="62" spans="1:27" s="460" customFormat="1" ht="25.5" customHeight="1">
      <c r="A62" s="317">
        <v>5</v>
      </c>
      <c r="B62" s="454" t="s">
        <v>134</v>
      </c>
      <c r="C62" s="455" t="s">
        <v>135</v>
      </c>
      <c r="D62" s="456"/>
      <c r="E62" s="457"/>
      <c r="F62" s="317"/>
      <c r="G62" s="318"/>
      <c r="H62" s="435">
        <f>I62+M62+Q62+U62</f>
        <v>350</v>
      </c>
      <c r="I62" s="436"/>
      <c r="J62" s="437"/>
      <c r="K62" s="437"/>
      <c r="L62" s="437"/>
      <c r="M62" s="436">
        <f>N62+O62+P62</f>
        <v>215</v>
      </c>
      <c r="N62" s="436">
        <v>25</v>
      </c>
      <c r="O62" s="436">
        <v>90</v>
      </c>
      <c r="P62" s="436">
        <v>100</v>
      </c>
      <c r="Q62" s="436">
        <f>R62+S62+T62</f>
        <v>110</v>
      </c>
      <c r="R62" s="436">
        <v>40</v>
      </c>
      <c r="S62" s="436">
        <v>35</v>
      </c>
      <c r="T62" s="436">
        <v>35</v>
      </c>
      <c r="U62" s="436">
        <f>V62+W62+X62</f>
        <v>25</v>
      </c>
      <c r="V62" s="436">
        <v>25</v>
      </c>
      <c r="W62" s="437"/>
      <c r="X62" s="437"/>
      <c r="Y62" s="458"/>
      <c r="Z62" s="459"/>
      <c r="AA62" s="459"/>
    </row>
    <row r="63" spans="1:25" s="42" customFormat="1" ht="23.25" customHeight="1">
      <c r="A63" s="308"/>
      <c r="B63" s="309" t="s">
        <v>48</v>
      </c>
      <c r="C63" s="310"/>
      <c r="D63" s="311">
        <f>D26+D34</f>
        <v>19.951</v>
      </c>
      <c r="E63" s="311">
        <f>E26+E34</f>
        <v>150.117</v>
      </c>
      <c r="F63" s="312" t="s">
        <v>59</v>
      </c>
      <c r="G63" s="313"/>
      <c r="H63" s="487">
        <f>H26+H34+H42+H61+H62</f>
        <v>1200</v>
      </c>
      <c r="I63" s="488">
        <f>J63+K63+L63</f>
        <v>0</v>
      </c>
      <c r="J63" s="488">
        <f>J26+J34+J42+J61+J62</f>
        <v>0</v>
      </c>
      <c r="K63" s="488">
        <f aca="true" t="shared" si="6" ref="K63:X63">K26+K34+K42+K61+K62</f>
        <v>0</v>
      </c>
      <c r="L63" s="488">
        <f t="shared" si="6"/>
        <v>0</v>
      </c>
      <c r="M63" s="488">
        <f>N63+O63+P63</f>
        <v>609</v>
      </c>
      <c r="N63" s="488">
        <f t="shared" si="6"/>
        <v>25</v>
      </c>
      <c r="O63" s="488">
        <f t="shared" si="6"/>
        <v>146</v>
      </c>
      <c r="P63" s="488">
        <f t="shared" si="6"/>
        <v>438</v>
      </c>
      <c r="Q63" s="488">
        <f>R63+S63+T63</f>
        <v>553</v>
      </c>
      <c r="R63" s="488">
        <f t="shared" si="6"/>
        <v>418</v>
      </c>
      <c r="S63" s="488">
        <f t="shared" si="6"/>
        <v>88</v>
      </c>
      <c r="T63" s="488">
        <f t="shared" si="6"/>
        <v>47</v>
      </c>
      <c r="U63" s="488">
        <f t="shared" si="6"/>
        <v>38</v>
      </c>
      <c r="V63" s="488">
        <f>V26+V34+V42+V61+V62</f>
        <v>38</v>
      </c>
      <c r="W63" s="488">
        <f t="shared" si="6"/>
        <v>0</v>
      </c>
      <c r="X63" s="488">
        <f t="shared" si="6"/>
        <v>0</v>
      </c>
      <c r="Y63" s="314"/>
    </row>
    <row r="64" spans="1:25" s="462" customFormat="1" ht="27" customHeight="1">
      <c r="A64" s="904"/>
      <c r="B64" s="905" t="s">
        <v>49</v>
      </c>
      <c r="C64" s="908" t="s">
        <v>31</v>
      </c>
      <c r="D64" s="908"/>
      <c r="E64" s="908"/>
      <c r="F64" s="315" t="s">
        <v>59</v>
      </c>
      <c r="G64" s="316"/>
      <c r="H64" s="489">
        <f>I64+M64+Q64+U64</f>
        <v>2279</v>
      </c>
      <c r="I64" s="489">
        <f>J64+K64+L64</f>
        <v>723</v>
      </c>
      <c r="J64" s="489">
        <v>349</v>
      </c>
      <c r="K64" s="489">
        <v>245</v>
      </c>
      <c r="L64" s="489">
        <v>129</v>
      </c>
      <c r="M64" s="489">
        <f>N64+O64+P64</f>
        <v>507</v>
      </c>
      <c r="N64" s="489">
        <v>240</v>
      </c>
      <c r="O64" s="489">
        <v>170</v>
      </c>
      <c r="P64" s="489">
        <v>97</v>
      </c>
      <c r="Q64" s="489">
        <f>R64+S64+T64</f>
        <v>512</v>
      </c>
      <c r="R64" s="489">
        <v>104</v>
      </c>
      <c r="S64" s="489">
        <v>184</v>
      </c>
      <c r="T64" s="489">
        <v>224</v>
      </c>
      <c r="U64" s="489">
        <f>V64+W64+X64</f>
        <v>537</v>
      </c>
      <c r="V64" s="489">
        <v>119</v>
      </c>
      <c r="W64" s="489">
        <v>129</v>
      </c>
      <c r="X64" s="489">
        <v>289</v>
      </c>
      <c r="Y64" s="461"/>
    </row>
    <row r="65" spans="1:27" s="464" customFormat="1" ht="28.5" customHeight="1">
      <c r="A65" s="904"/>
      <c r="B65" s="906"/>
      <c r="C65" s="908" t="s">
        <v>29</v>
      </c>
      <c r="D65" s="908"/>
      <c r="E65" s="908"/>
      <c r="F65" s="315" t="s">
        <v>59</v>
      </c>
      <c r="G65" s="316"/>
      <c r="H65" s="489">
        <f>I65+M65+Q65+U65</f>
        <v>21</v>
      </c>
      <c r="I65" s="489">
        <f>J65+K65+L65</f>
        <v>3</v>
      </c>
      <c r="J65" s="489">
        <v>1</v>
      </c>
      <c r="K65" s="489">
        <v>1</v>
      </c>
      <c r="L65" s="489">
        <v>1</v>
      </c>
      <c r="M65" s="489">
        <f>N65+O65+P65</f>
        <v>15</v>
      </c>
      <c r="N65" s="489">
        <v>5</v>
      </c>
      <c r="O65" s="489">
        <v>5</v>
      </c>
      <c r="P65" s="489">
        <v>5</v>
      </c>
      <c r="Q65" s="489">
        <f>R65+S65+T65</f>
        <v>0</v>
      </c>
      <c r="R65" s="489">
        <v>0</v>
      </c>
      <c r="S65" s="489">
        <v>0</v>
      </c>
      <c r="T65" s="489">
        <v>0</v>
      </c>
      <c r="U65" s="489">
        <f>V65+W65+X65</f>
        <v>3</v>
      </c>
      <c r="V65" s="489">
        <v>1</v>
      </c>
      <c r="W65" s="489">
        <v>1</v>
      </c>
      <c r="X65" s="489">
        <v>1</v>
      </c>
      <c r="Y65" s="461"/>
      <c r="Z65" s="463"/>
      <c r="AA65" s="463"/>
    </row>
    <row r="66" spans="1:27" s="464" customFormat="1" ht="28.5" customHeight="1">
      <c r="A66" s="904"/>
      <c r="B66" s="907"/>
      <c r="C66" s="909" t="s">
        <v>7</v>
      </c>
      <c r="D66" s="909"/>
      <c r="E66" s="909"/>
      <c r="F66" s="317" t="s">
        <v>59</v>
      </c>
      <c r="G66" s="318"/>
      <c r="H66" s="407">
        <f>I66+M66+Q66+U66</f>
        <v>2300</v>
      </c>
      <c r="I66" s="407">
        <f>J66+K66+L66</f>
        <v>726</v>
      </c>
      <c r="J66" s="407">
        <f>J64+J65</f>
        <v>350</v>
      </c>
      <c r="K66" s="407">
        <f>K64+K65</f>
        <v>246</v>
      </c>
      <c r="L66" s="407">
        <f>L64+L65</f>
        <v>130</v>
      </c>
      <c r="M66" s="407">
        <f>N66+O66+P66</f>
        <v>522</v>
      </c>
      <c r="N66" s="407">
        <f>N64+N65</f>
        <v>245</v>
      </c>
      <c r="O66" s="407">
        <f>O64+O65</f>
        <v>175</v>
      </c>
      <c r="P66" s="407">
        <f>P64+P65</f>
        <v>102</v>
      </c>
      <c r="Q66" s="407">
        <f>R66+S66+T66</f>
        <v>512</v>
      </c>
      <c r="R66" s="407">
        <f>R64+R65</f>
        <v>104</v>
      </c>
      <c r="S66" s="407">
        <f>S64+S65</f>
        <v>184</v>
      </c>
      <c r="T66" s="407">
        <f>T64+T65</f>
        <v>224</v>
      </c>
      <c r="U66" s="407">
        <f>V66+W66+X66</f>
        <v>540</v>
      </c>
      <c r="V66" s="407">
        <f>V64+V65</f>
        <v>120</v>
      </c>
      <c r="W66" s="407">
        <f>W64+W65</f>
        <v>130</v>
      </c>
      <c r="X66" s="407">
        <f>X64+X65</f>
        <v>290</v>
      </c>
      <c r="Y66" s="465"/>
      <c r="Z66" s="463"/>
      <c r="AA66" s="463"/>
    </row>
    <row r="67" spans="1:27" s="464" customFormat="1" ht="12.75" customHeight="1">
      <c r="A67" s="466"/>
      <c r="B67" s="467"/>
      <c r="C67" s="468"/>
      <c r="D67" s="468"/>
      <c r="E67" s="468"/>
      <c r="F67" s="469"/>
      <c r="G67" s="470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2"/>
      <c r="Z67" s="463"/>
      <c r="AA67" s="463"/>
    </row>
    <row r="68" spans="1:27" s="447" customFormat="1" ht="31.5" customHeight="1">
      <c r="A68" s="442"/>
      <c r="B68" s="719" t="s">
        <v>85</v>
      </c>
      <c r="C68" s="719"/>
      <c r="D68" s="443"/>
      <c r="E68" s="443"/>
      <c r="F68" s="910" t="s">
        <v>88</v>
      </c>
      <c r="G68" s="910"/>
      <c r="H68" s="910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5"/>
      <c r="Z68" s="446"/>
      <c r="AA68" s="446"/>
    </row>
    <row r="69" spans="1:27" s="447" customFormat="1" ht="31.5" customHeight="1">
      <c r="A69" s="442"/>
      <c r="B69" s="719" t="s">
        <v>86</v>
      </c>
      <c r="C69" s="719"/>
      <c r="D69" s="443"/>
      <c r="E69" s="443"/>
      <c r="F69" s="910" t="s">
        <v>89</v>
      </c>
      <c r="G69" s="910"/>
      <c r="H69" s="910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5"/>
      <c r="Z69" s="446"/>
      <c r="AA69" s="446"/>
    </row>
    <row r="70" spans="1:27" s="447" customFormat="1" ht="31.5" customHeight="1">
      <c r="A70" s="442"/>
      <c r="B70" s="719" t="s">
        <v>87</v>
      </c>
      <c r="C70" s="719"/>
      <c r="D70" s="443"/>
      <c r="E70" s="443"/>
      <c r="F70" s="910" t="s">
        <v>90</v>
      </c>
      <c r="G70" s="910"/>
      <c r="H70" s="910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5"/>
      <c r="Z70" s="446"/>
      <c r="AA70" s="446"/>
    </row>
    <row r="71" spans="1:27" s="447" customFormat="1" ht="43.5" customHeight="1">
      <c r="A71" s="442"/>
      <c r="B71" s="719" t="s">
        <v>84</v>
      </c>
      <c r="C71" s="719"/>
      <c r="D71" s="443"/>
      <c r="E71" s="443"/>
      <c r="F71" s="910" t="s">
        <v>91</v>
      </c>
      <c r="G71" s="910"/>
      <c r="H71" s="910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5"/>
      <c r="Z71" s="446"/>
      <c r="AA71" s="446"/>
    </row>
    <row r="73" ht="15.75">
      <c r="H73" s="15"/>
    </row>
    <row r="82" spans="1:31" s="3" customFormat="1" ht="15.75">
      <c r="A82" s="1"/>
      <c r="B82" s="2"/>
      <c r="C82" s="4"/>
      <c r="D82" s="1"/>
      <c r="E82" s="1"/>
      <c r="F82" s="19"/>
      <c r="G82" s="5"/>
      <c r="J82" s="6"/>
      <c r="N82" s="6"/>
      <c r="R82" s="6"/>
      <c r="V82" s="6"/>
      <c r="Y82" s="9"/>
      <c r="Z82" s="10"/>
      <c r="AA82" s="10"/>
      <c r="AB82" s="1"/>
      <c r="AC82" s="1"/>
      <c r="AD82" s="1"/>
      <c r="AE82" s="1"/>
    </row>
    <row r="83" spans="1:31" s="3" customFormat="1" ht="15.75">
      <c r="A83" s="1"/>
      <c r="B83" s="2"/>
      <c r="C83" s="4"/>
      <c r="D83" s="1"/>
      <c r="E83" s="1"/>
      <c r="F83" s="19"/>
      <c r="G83" s="5"/>
      <c r="J83" s="6"/>
      <c r="N83" s="6"/>
      <c r="R83" s="6"/>
      <c r="V83" s="6"/>
      <c r="Y83" s="9"/>
      <c r="Z83" s="10"/>
      <c r="AA83" s="10"/>
      <c r="AB83" s="1"/>
      <c r="AC83" s="1"/>
      <c r="AD83" s="1"/>
      <c r="AE83" s="1"/>
    </row>
    <row r="84" spans="1:31" s="3" customFormat="1" ht="15.75">
      <c r="A84" s="1"/>
      <c r="B84" s="2"/>
      <c r="C84" s="4"/>
      <c r="D84" s="1"/>
      <c r="E84" s="1"/>
      <c r="F84" s="19"/>
      <c r="G84" s="5"/>
      <c r="J84" s="6"/>
      <c r="N84" s="6"/>
      <c r="R84" s="6"/>
      <c r="V84" s="6"/>
      <c r="Y84" s="9"/>
      <c r="Z84" s="10"/>
      <c r="AA84" s="10"/>
      <c r="AB84" s="1"/>
      <c r="AC84" s="1"/>
      <c r="AD84" s="1"/>
      <c r="AE84" s="1"/>
    </row>
  </sheetData>
  <sheetProtection/>
  <mergeCells count="223">
    <mergeCell ref="F68:H68"/>
    <mergeCell ref="B69:C69"/>
    <mergeCell ref="F69:H69"/>
    <mergeCell ref="B70:C70"/>
    <mergeCell ref="F70:H70"/>
    <mergeCell ref="B71:C71"/>
    <mergeCell ref="F71:H71"/>
    <mergeCell ref="A64:A66"/>
    <mergeCell ref="B64:B66"/>
    <mergeCell ref="C64:E64"/>
    <mergeCell ref="C65:E65"/>
    <mergeCell ref="C66:E66"/>
    <mergeCell ref="B68:C68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A48:A49"/>
    <mergeCell ref="C48:C49"/>
    <mergeCell ref="D48:D49"/>
    <mergeCell ref="E48:E49"/>
    <mergeCell ref="F48:F49"/>
    <mergeCell ref="G48:G49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W36:W38"/>
    <mergeCell ref="X36:X38"/>
    <mergeCell ref="Y36:Y38"/>
    <mergeCell ref="C39:C41"/>
    <mergeCell ref="D39:D41"/>
    <mergeCell ref="E39:E41"/>
    <mergeCell ref="F39:F41"/>
    <mergeCell ref="G39:G41"/>
    <mergeCell ref="H39:H41"/>
    <mergeCell ref="Q36:Q38"/>
    <mergeCell ref="V36:V38"/>
    <mergeCell ref="K36:K38"/>
    <mergeCell ref="L36:L38"/>
    <mergeCell ref="M36:M38"/>
    <mergeCell ref="N36:N38"/>
    <mergeCell ref="O36:O38"/>
    <mergeCell ref="W32:W33"/>
    <mergeCell ref="X32:X33"/>
    <mergeCell ref="Y32:Y33"/>
    <mergeCell ref="A36:A38"/>
    <mergeCell ref="C36:C38"/>
    <mergeCell ref="F36:F38"/>
    <mergeCell ref="G36:G38"/>
    <mergeCell ref="H36:H38"/>
    <mergeCell ref="I36:I38"/>
    <mergeCell ref="R36:R38"/>
    <mergeCell ref="J36:J38"/>
    <mergeCell ref="Q32:Q33"/>
    <mergeCell ref="R32:R33"/>
    <mergeCell ref="S32:S33"/>
    <mergeCell ref="T32:T33"/>
    <mergeCell ref="U32:U33"/>
    <mergeCell ref="P36:P38"/>
    <mergeCell ref="S36:S38"/>
    <mergeCell ref="T36:T38"/>
    <mergeCell ref="U36:U38"/>
    <mergeCell ref="V32:V33"/>
    <mergeCell ref="K32:K33"/>
    <mergeCell ref="L32:L33"/>
    <mergeCell ref="M32:M33"/>
    <mergeCell ref="N32:N33"/>
    <mergeCell ref="O32:O33"/>
    <mergeCell ref="P32:P33"/>
    <mergeCell ref="Y30:Y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28:A29"/>
    <mergeCell ref="A30:A31"/>
    <mergeCell ref="C30:C31"/>
    <mergeCell ref="D30:D31"/>
    <mergeCell ref="E30:E31"/>
    <mergeCell ref="F30:F31"/>
    <mergeCell ref="H22:H23"/>
    <mergeCell ref="Y22:Y23"/>
    <mergeCell ref="A24:A25"/>
    <mergeCell ref="C24:C25"/>
    <mergeCell ref="D24:D25"/>
    <mergeCell ref="E24:E25"/>
    <mergeCell ref="F24:F25"/>
    <mergeCell ref="G24:G25"/>
    <mergeCell ref="A22:A23"/>
    <mergeCell ref="C22:C23"/>
    <mergeCell ref="D22:D23"/>
    <mergeCell ref="E22:E23"/>
    <mergeCell ref="F22:F23"/>
    <mergeCell ref="G22:G23"/>
    <mergeCell ref="Y18:Y19"/>
    <mergeCell ref="A20:A21"/>
    <mergeCell ref="C20:C21"/>
    <mergeCell ref="D20:D21"/>
    <mergeCell ref="E20:E21"/>
    <mergeCell ref="F20:F21"/>
    <mergeCell ref="G20:G21"/>
    <mergeCell ref="H20:H21"/>
    <mergeCell ref="Y20:Y21"/>
    <mergeCell ref="R14:T14"/>
    <mergeCell ref="U14:U15"/>
    <mergeCell ref="V14:X14"/>
    <mergeCell ref="H18:H19"/>
    <mergeCell ref="H13:H15"/>
    <mergeCell ref="I13:X13"/>
    <mergeCell ref="Y13:Y15"/>
    <mergeCell ref="J14:L14"/>
    <mergeCell ref="M14:M15"/>
    <mergeCell ref="N14:P14"/>
    <mergeCell ref="A18:A19"/>
    <mergeCell ref="C18:C19"/>
    <mergeCell ref="D18:D19"/>
    <mergeCell ref="E18:E19"/>
    <mergeCell ref="F18:F19"/>
    <mergeCell ref="G18:G19"/>
    <mergeCell ref="Q14:Q15"/>
    <mergeCell ref="A13:A15"/>
    <mergeCell ref="B13:B15"/>
    <mergeCell ref="C13:C15"/>
    <mergeCell ref="D13:E13"/>
    <mergeCell ref="F13:F15"/>
    <mergeCell ref="G13:G15"/>
    <mergeCell ref="D14:D15"/>
    <mergeCell ref="E14:E15"/>
    <mergeCell ref="I14:I15"/>
    <mergeCell ref="B4:C4"/>
    <mergeCell ref="Q4:Y4"/>
    <mergeCell ref="B5:C5"/>
    <mergeCell ref="Q5:Y5"/>
    <mergeCell ref="A7:Y7"/>
    <mergeCell ref="A8:Y8"/>
    <mergeCell ref="B1:C1"/>
    <mergeCell ref="Q1:Y1"/>
    <mergeCell ref="B2:C2"/>
    <mergeCell ref="Q2:Y2"/>
    <mergeCell ref="B3:C3"/>
    <mergeCell ref="Q3:Y3"/>
  </mergeCells>
  <printOptions/>
  <pageMargins left="0.58" right="0.25" top="0.34270833333333334" bottom="0.31" header="0.3" footer="0.3"/>
  <pageSetup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AE84"/>
  <sheetViews>
    <sheetView zoomScale="60" zoomScaleNormal="60" zoomScaleSheetLayoutView="40" workbookViewId="0" topLeftCell="C40">
      <selection activeCell="H48" sqref="H48:H49"/>
    </sheetView>
  </sheetViews>
  <sheetFormatPr defaultColWidth="9.00390625" defaultRowHeight="12.75"/>
  <cols>
    <col min="1" max="1" width="7.25390625" style="1" customWidth="1"/>
    <col min="2" max="2" width="82.75390625" style="2" customWidth="1"/>
    <col min="3" max="3" width="72.875" style="4" customWidth="1"/>
    <col min="4" max="4" width="13.125" style="1" customWidth="1"/>
    <col min="5" max="5" width="14.75390625" style="1" customWidth="1"/>
    <col min="6" max="6" width="15.00390625" style="19" customWidth="1"/>
    <col min="7" max="7" width="17.00390625" style="5" customWidth="1"/>
    <col min="8" max="8" width="17.875" style="3" customWidth="1"/>
    <col min="9" max="9" width="14.125" style="3" customWidth="1"/>
    <col min="10" max="10" width="12.25390625" style="6" hidden="1" customWidth="1"/>
    <col min="11" max="12" width="12.25390625" style="3" hidden="1" customWidth="1"/>
    <col min="13" max="13" width="14.375" style="3" customWidth="1"/>
    <col min="14" max="14" width="12.25390625" style="6" hidden="1" customWidth="1"/>
    <col min="15" max="16" width="12.25390625" style="3" hidden="1" customWidth="1"/>
    <col min="17" max="17" width="14.125" style="3" customWidth="1"/>
    <col min="18" max="18" width="12.25390625" style="6" hidden="1" customWidth="1"/>
    <col min="19" max="20" width="12.25390625" style="3" hidden="1" customWidth="1"/>
    <col min="21" max="21" width="14.375" style="3" customWidth="1"/>
    <col min="22" max="22" width="12.25390625" style="6" hidden="1" customWidth="1"/>
    <col min="23" max="24" width="12.25390625" style="3" hidden="1" customWidth="1"/>
    <col min="25" max="25" width="70.62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6.25" customHeight="1">
      <c r="B1" s="826" t="s">
        <v>93</v>
      </c>
      <c r="C1" s="826"/>
      <c r="D1" s="428"/>
      <c r="E1" s="429"/>
      <c r="F1" s="429"/>
      <c r="G1" s="427"/>
      <c r="H1" s="826" t="s">
        <v>98</v>
      </c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6"/>
      <c r="Y1" s="826"/>
      <c r="Z1" s="58"/>
    </row>
    <row r="2" spans="2:26" ht="26.25" customHeight="1">
      <c r="B2" s="826" t="s">
        <v>94</v>
      </c>
      <c r="C2" s="826"/>
      <c r="D2" s="428"/>
      <c r="E2" s="429"/>
      <c r="F2" s="429"/>
      <c r="G2" s="427"/>
      <c r="H2" s="826" t="s">
        <v>99</v>
      </c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58"/>
    </row>
    <row r="3" spans="2:26" ht="26.25" customHeight="1">
      <c r="B3" s="826" t="s">
        <v>95</v>
      </c>
      <c r="C3" s="826"/>
      <c r="D3" s="428"/>
      <c r="E3" s="429"/>
      <c r="F3" s="429"/>
      <c r="G3" s="427"/>
      <c r="H3" s="826" t="s">
        <v>95</v>
      </c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58"/>
    </row>
    <row r="4" spans="2:26" ht="26.25" customHeight="1">
      <c r="B4" s="826" t="s">
        <v>96</v>
      </c>
      <c r="C4" s="826"/>
      <c r="D4" s="428"/>
      <c r="E4" s="429"/>
      <c r="F4" s="429"/>
      <c r="G4" s="427"/>
      <c r="H4" s="826" t="s">
        <v>100</v>
      </c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58"/>
    </row>
    <row r="5" spans="2:26" ht="26.25" customHeight="1">
      <c r="B5" s="826" t="s">
        <v>142</v>
      </c>
      <c r="C5" s="826"/>
      <c r="D5" s="428"/>
      <c r="E5" s="429"/>
      <c r="F5" s="429"/>
      <c r="G5" s="427"/>
      <c r="H5" s="826" t="s">
        <v>142</v>
      </c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58"/>
    </row>
    <row r="6" spans="2:26" ht="34.5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107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108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2:26" ht="19.5">
      <c r="B10" s="64" t="s">
        <v>101</v>
      </c>
      <c r="C10" s="66">
        <v>1200</v>
      </c>
      <c r="D10" s="65" t="s">
        <v>59</v>
      </c>
      <c r="E10" s="65"/>
      <c r="F10" s="17"/>
      <c r="G10" s="54"/>
      <c r="H10" s="12"/>
      <c r="I10" s="55"/>
      <c r="J10" s="55"/>
      <c r="K10" s="14"/>
      <c r="L10" s="55"/>
      <c r="M10" s="55"/>
      <c r="N10" s="55"/>
      <c r="O10" s="14"/>
      <c r="P10" s="55"/>
      <c r="Q10" s="55"/>
      <c r="R10" s="55"/>
      <c r="S10" s="14"/>
      <c r="T10" s="55"/>
      <c r="U10" s="55"/>
      <c r="V10" s="55"/>
      <c r="W10" s="14"/>
      <c r="X10" s="55"/>
      <c r="Y10" s="55"/>
      <c r="Z10" s="56"/>
    </row>
    <row r="11" spans="2:26" ht="25.5" customHeight="1">
      <c r="B11" s="64" t="s">
        <v>102</v>
      </c>
      <c r="C11" s="66">
        <v>2300</v>
      </c>
      <c r="D11" s="65" t="s">
        <v>59</v>
      </c>
      <c r="E11" s="65"/>
      <c r="F11" s="17"/>
      <c r="G11" s="54"/>
      <c r="H11" s="12"/>
      <c r="I11" s="55"/>
      <c r="J11" s="55"/>
      <c r="K11" s="14"/>
      <c r="L11" s="55"/>
      <c r="M11" s="55"/>
      <c r="N11" s="55"/>
      <c r="O11" s="14"/>
      <c r="P11" s="55"/>
      <c r="Q11" s="55"/>
      <c r="R11" s="55"/>
      <c r="S11" s="14"/>
      <c r="T11" s="55"/>
      <c r="U11" s="55"/>
      <c r="V11" s="55"/>
      <c r="W11" s="14"/>
      <c r="X11" s="55"/>
      <c r="Y11" s="55"/>
      <c r="Z11" s="56"/>
    </row>
    <row r="12" ht="14.25" customHeight="1" thickBot="1">
      <c r="E12" s="53"/>
    </row>
    <row r="13" spans="1:26" s="10" customFormat="1" ht="17.25" customHeight="1" thickBot="1">
      <c r="A13" s="913" t="s">
        <v>0</v>
      </c>
      <c r="B13" s="916" t="s">
        <v>1</v>
      </c>
      <c r="C13" s="919" t="s">
        <v>58</v>
      </c>
      <c r="D13" s="922" t="s">
        <v>3</v>
      </c>
      <c r="E13" s="922"/>
      <c r="F13" s="923" t="s">
        <v>24</v>
      </c>
      <c r="G13" s="926" t="s">
        <v>25</v>
      </c>
      <c r="H13" s="944" t="s">
        <v>26</v>
      </c>
      <c r="I13" s="945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7"/>
      <c r="Y13" s="913" t="s">
        <v>143</v>
      </c>
      <c r="Z13" s="11"/>
    </row>
    <row r="14" spans="1:26" s="10" customFormat="1" ht="20.25" customHeight="1">
      <c r="A14" s="914"/>
      <c r="B14" s="917"/>
      <c r="C14" s="920"/>
      <c r="D14" s="920" t="s">
        <v>4</v>
      </c>
      <c r="E14" s="920" t="s">
        <v>5</v>
      </c>
      <c r="F14" s="924"/>
      <c r="G14" s="927"/>
      <c r="H14" s="911"/>
      <c r="I14" s="911" t="s">
        <v>6</v>
      </c>
      <c r="J14" s="929" t="s">
        <v>8</v>
      </c>
      <c r="K14" s="929"/>
      <c r="L14" s="929"/>
      <c r="M14" s="911" t="s">
        <v>21</v>
      </c>
      <c r="N14" s="929" t="s">
        <v>8</v>
      </c>
      <c r="O14" s="929"/>
      <c r="P14" s="929"/>
      <c r="Q14" s="911" t="s">
        <v>22</v>
      </c>
      <c r="R14" s="929" t="s">
        <v>8</v>
      </c>
      <c r="S14" s="929"/>
      <c r="T14" s="929"/>
      <c r="U14" s="911" t="s">
        <v>28</v>
      </c>
      <c r="V14" s="929" t="s">
        <v>8</v>
      </c>
      <c r="W14" s="929"/>
      <c r="X14" s="942"/>
      <c r="Y14" s="914"/>
      <c r="Z14" s="11"/>
    </row>
    <row r="15" spans="1:26" s="10" customFormat="1" ht="21.75" customHeight="1" thickBot="1">
      <c r="A15" s="915"/>
      <c r="B15" s="918"/>
      <c r="C15" s="921"/>
      <c r="D15" s="921"/>
      <c r="E15" s="921"/>
      <c r="F15" s="925"/>
      <c r="G15" s="928"/>
      <c r="H15" s="912"/>
      <c r="I15" s="912"/>
      <c r="J15" s="319" t="s">
        <v>9</v>
      </c>
      <c r="K15" s="320" t="s">
        <v>10</v>
      </c>
      <c r="L15" s="321" t="s">
        <v>11</v>
      </c>
      <c r="M15" s="912"/>
      <c r="N15" s="319" t="s">
        <v>12</v>
      </c>
      <c r="O15" s="320" t="s">
        <v>13</v>
      </c>
      <c r="P15" s="321" t="s">
        <v>14</v>
      </c>
      <c r="Q15" s="912"/>
      <c r="R15" s="319" t="s">
        <v>15</v>
      </c>
      <c r="S15" s="320" t="s">
        <v>16</v>
      </c>
      <c r="T15" s="321" t="s">
        <v>17</v>
      </c>
      <c r="U15" s="912"/>
      <c r="V15" s="319" t="s">
        <v>18</v>
      </c>
      <c r="W15" s="320" t="s">
        <v>19</v>
      </c>
      <c r="X15" s="322" t="s">
        <v>20</v>
      </c>
      <c r="Y15" s="915"/>
      <c r="Z15" s="11"/>
    </row>
    <row r="16" spans="1:31" s="27" customFormat="1" ht="21" customHeight="1">
      <c r="A16" s="323">
        <v>1</v>
      </c>
      <c r="B16" s="323">
        <v>2</v>
      </c>
      <c r="C16" s="323">
        <v>3</v>
      </c>
      <c r="D16" s="323">
        <v>4</v>
      </c>
      <c r="E16" s="323">
        <v>5</v>
      </c>
      <c r="F16" s="324">
        <v>6</v>
      </c>
      <c r="G16" s="324">
        <v>7</v>
      </c>
      <c r="H16" s="325" t="s">
        <v>144</v>
      </c>
      <c r="I16" s="325" t="s">
        <v>145</v>
      </c>
      <c r="J16" s="326">
        <v>10</v>
      </c>
      <c r="K16" s="323">
        <v>11</v>
      </c>
      <c r="L16" s="327">
        <v>12</v>
      </c>
      <c r="M16" s="325" t="s">
        <v>146</v>
      </c>
      <c r="N16" s="326">
        <v>14</v>
      </c>
      <c r="O16" s="323">
        <v>15</v>
      </c>
      <c r="P16" s="327">
        <v>16</v>
      </c>
      <c r="Q16" s="325" t="s">
        <v>147</v>
      </c>
      <c r="R16" s="326">
        <v>18</v>
      </c>
      <c r="S16" s="323">
        <v>19</v>
      </c>
      <c r="T16" s="327">
        <v>20</v>
      </c>
      <c r="U16" s="325" t="s">
        <v>148</v>
      </c>
      <c r="V16" s="326">
        <v>22</v>
      </c>
      <c r="W16" s="323">
        <v>23</v>
      </c>
      <c r="X16" s="328">
        <v>24</v>
      </c>
      <c r="Y16" s="325" t="s">
        <v>149</v>
      </c>
      <c r="Z16" s="26"/>
      <c r="AE16" s="27" t="s">
        <v>27</v>
      </c>
    </row>
    <row r="17" spans="1:27" s="29" customFormat="1" ht="25.5" customHeight="1">
      <c r="A17" s="329">
        <v>1</v>
      </c>
      <c r="B17" s="330" t="s">
        <v>30</v>
      </c>
      <c r="C17" s="331"/>
      <c r="D17" s="332"/>
      <c r="E17" s="332"/>
      <c r="F17" s="329"/>
      <c r="G17" s="333"/>
      <c r="H17" s="334">
        <f>I17+M17+Q17+U17</f>
        <v>0</v>
      </c>
      <c r="I17" s="334">
        <f aca="true" t="shared" si="0" ref="I17:I35">J17+K17+L17</f>
        <v>0</v>
      </c>
      <c r="J17" s="335"/>
      <c r="K17" s="334"/>
      <c r="L17" s="334"/>
      <c r="M17" s="334">
        <f aca="true" t="shared" si="1" ref="M17:M35">N17+O17+P17</f>
        <v>0</v>
      </c>
      <c r="N17" s="335"/>
      <c r="O17" s="334"/>
      <c r="P17" s="334"/>
      <c r="Q17" s="334">
        <f aca="true" t="shared" si="2" ref="Q17:Q36">R17+S17+T17</f>
        <v>0</v>
      </c>
      <c r="R17" s="335"/>
      <c r="S17" s="334"/>
      <c r="T17" s="334"/>
      <c r="U17" s="334">
        <f aca="true" t="shared" si="3" ref="U17:U35">V17+W17+X17</f>
        <v>0</v>
      </c>
      <c r="V17" s="335"/>
      <c r="W17" s="334"/>
      <c r="X17" s="334"/>
      <c r="Y17" s="336"/>
      <c r="Z17" s="28"/>
      <c r="AA17" s="28"/>
    </row>
    <row r="18" spans="1:27" s="29" customFormat="1" ht="36.75" customHeight="1">
      <c r="A18" s="930" t="s">
        <v>112</v>
      </c>
      <c r="B18" s="338" t="s">
        <v>109</v>
      </c>
      <c r="C18" s="931" t="s">
        <v>153</v>
      </c>
      <c r="D18" s="931">
        <v>12.247</v>
      </c>
      <c r="E18" s="933">
        <v>92.209</v>
      </c>
      <c r="F18" s="934" t="s">
        <v>59</v>
      </c>
      <c r="G18" s="935" t="s">
        <v>111</v>
      </c>
      <c r="H18" s="943">
        <f>I18+M18+Q18+U18</f>
        <v>163</v>
      </c>
      <c r="I18" s="339">
        <f t="shared" si="0"/>
        <v>0</v>
      </c>
      <c r="J18" s="339">
        <f>J19</f>
        <v>0</v>
      </c>
      <c r="K18" s="339">
        <f>K19</f>
        <v>0</v>
      </c>
      <c r="L18" s="339">
        <f>L19</f>
        <v>0</v>
      </c>
      <c r="M18" s="339">
        <f t="shared" si="1"/>
        <v>163</v>
      </c>
      <c r="N18" s="339"/>
      <c r="O18" s="339"/>
      <c r="P18" s="339">
        <v>163</v>
      </c>
      <c r="Q18" s="339">
        <f t="shared" si="2"/>
        <v>0</v>
      </c>
      <c r="R18" s="339"/>
      <c r="S18" s="339">
        <f>S19</f>
        <v>0</v>
      </c>
      <c r="T18" s="339">
        <f>T19</f>
        <v>0</v>
      </c>
      <c r="U18" s="339">
        <f t="shared" si="3"/>
        <v>0</v>
      </c>
      <c r="V18" s="339">
        <f>V19</f>
        <v>0</v>
      </c>
      <c r="W18" s="339">
        <f>W19</f>
        <v>0</v>
      </c>
      <c r="X18" s="339">
        <f>X19</f>
        <v>0</v>
      </c>
      <c r="Y18" s="940" t="s">
        <v>150</v>
      </c>
      <c r="Z18" s="28"/>
      <c r="AA18" s="28"/>
    </row>
    <row r="19" spans="1:27" s="32" customFormat="1" ht="54" customHeight="1">
      <c r="A19" s="930"/>
      <c r="B19" s="340" t="s">
        <v>110</v>
      </c>
      <c r="C19" s="932"/>
      <c r="D19" s="932"/>
      <c r="E19" s="933"/>
      <c r="F19" s="934"/>
      <c r="G19" s="936"/>
      <c r="H19" s="943"/>
      <c r="I19" s="341">
        <f t="shared" si="0"/>
        <v>0</v>
      </c>
      <c r="J19" s="341"/>
      <c r="K19" s="341"/>
      <c r="L19" s="341"/>
      <c r="M19" s="341">
        <f t="shared" si="1"/>
        <v>225</v>
      </c>
      <c r="N19" s="341">
        <v>15</v>
      </c>
      <c r="O19" s="341">
        <v>150</v>
      </c>
      <c r="P19" s="341">
        <v>60</v>
      </c>
      <c r="Q19" s="342">
        <f t="shared" si="2"/>
        <v>0</v>
      </c>
      <c r="R19" s="341"/>
      <c r="S19" s="341"/>
      <c r="T19" s="341"/>
      <c r="U19" s="341">
        <f t="shared" si="3"/>
        <v>0</v>
      </c>
      <c r="V19" s="341"/>
      <c r="W19" s="341"/>
      <c r="X19" s="341"/>
      <c r="Y19" s="941"/>
      <c r="Z19" s="33"/>
      <c r="AA19" s="33"/>
    </row>
    <row r="20" spans="1:27" s="29" customFormat="1" ht="34.5" customHeight="1">
      <c r="A20" s="930" t="s">
        <v>113</v>
      </c>
      <c r="B20" s="338" t="s">
        <v>114</v>
      </c>
      <c r="C20" s="948" t="s">
        <v>124</v>
      </c>
      <c r="D20" s="933">
        <v>5.727</v>
      </c>
      <c r="E20" s="933">
        <v>40.089</v>
      </c>
      <c r="F20" s="934" t="s">
        <v>59</v>
      </c>
      <c r="G20" s="937" t="s">
        <v>116</v>
      </c>
      <c r="H20" s="938">
        <f>I20+M20+Q20+U20</f>
        <v>225</v>
      </c>
      <c r="I20" s="339">
        <f t="shared" si="0"/>
        <v>0</v>
      </c>
      <c r="J20" s="339">
        <f>J21</f>
        <v>0</v>
      </c>
      <c r="K20" s="339">
        <f>K21</f>
        <v>0</v>
      </c>
      <c r="L20" s="339">
        <f>L21</f>
        <v>0</v>
      </c>
      <c r="M20" s="339">
        <f>N20+O20+P20</f>
        <v>0</v>
      </c>
      <c r="N20" s="339"/>
      <c r="O20" s="339"/>
      <c r="P20" s="339"/>
      <c r="Q20" s="339">
        <f t="shared" si="2"/>
        <v>225</v>
      </c>
      <c r="R20" s="339">
        <v>225</v>
      </c>
      <c r="S20" s="339">
        <f>S21</f>
        <v>0</v>
      </c>
      <c r="T20" s="339">
        <f>T21</f>
        <v>0</v>
      </c>
      <c r="U20" s="339">
        <f t="shared" si="3"/>
        <v>0</v>
      </c>
      <c r="V20" s="339">
        <f>V21</f>
        <v>0</v>
      </c>
      <c r="W20" s="339">
        <f>W21</f>
        <v>0</v>
      </c>
      <c r="X20" s="339">
        <f>X21</f>
        <v>0</v>
      </c>
      <c r="Y20" s="940" t="s">
        <v>155</v>
      </c>
      <c r="Z20" s="28"/>
      <c r="AA20" s="28"/>
    </row>
    <row r="21" spans="1:27" s="32" customFormat="1" ht="52.5" customHeight="1">
      <c r="A21" s="930"/>
      <c r="B21" s="340" t="s">
        <v>115</v>
      </c>
      <c r="C21" s="948"/>
      <c r="D21" s="933"/>
      <c r="E21" s="933"/>
      <c r="F21" s="934"/>
      <c r="G21" s="937"/>
      <c r="H21" s="939"/>
      <c r="I21" s="341">
        <f t="shared" si="0"/>
        <v>0</v>
      </c>
      <c r="J21" s="341"/>
      <c r="K21" s="341"/>
      <c r="L21" s="341"/>
      <c r="M21" s="341">
        <f t="shared" si="1"/>
        <v>175</v>
      </c>
      <c r="N21" s="341">
        <v>10</v>
      </c>
      <c r="O21" s="341">
        <v>150</v>
      </c>
      <c r="P21" s="341">
        <v>15</v>
      </c>
      <c r="Q21" s="341">
        <f t="shared" si="2"/>
        <v>980</v>
      </c>
      <c r="R21" s="341">
        <v>980</v>
      </c>
      <c r="S21" s="341"/>
      <c r="T21" s="341"/>
      <c r="U21" s="341">
        <f t="shared" si="3"/>
        <v>0</v>
      </c>
      <c r="V21" s="341"/>
      <c r="W21" s="341"/>
      <c r="X21" s="341"/>
      <c r="Y21" s="941"/>
      <c r="Z21" s="33"/>
      <c r="AA21" s="33"/>
    </row>
    <row r="22" spans="1:27" s="29" customFormat="1" ht="25.5" customHeight="1" hidden="1">
      <c r="A22" s="930" t="s">
        <v>117</v>
      </c>
      <c r="B22" s="338" t="s">
        <v>118</v>
      </c>
      <c r="C22" s="948" t="s">
        <v>119</v>
      </c>
      <c r="D22" s="933">
        <v>8.25</v>
      </c>
      <c r="E22" s="933">
        <v>57.75</v>
      </c>
      <c r="F22" s="934" t="s">
        <v>59</v>
      </c>
      <c r="G22" s="937" t="s">
        <v>74</v>
      </c>
      <c r="H22" s="938">
        <f>I22+M22+Q22+U22</f>
        <v>0</v>
      </c>
      <c r="I22" s="339">
        <f t="shared" si="0"/>
        <v>0</v>
      </c>
      <c r="J22" s="339">
        <f>J23</f>
        <v>0</v>
      </c>
      <c r="K22" s="339">
        <f>K23</f>
        <v>0</v>
      </c>
      <c r="L22" s="339">
        <f>L23</f>
        <v>0</v>
      </c>
      <c r="M22" s="339">
        <f t="shared" si="1"/>
        <v>0</v>
      </c>
      <c r="N22" s="339">
        <f>N23</f>
        <v>0</v>
      </c>
      <c r="O22" s="339"/>
      <c r="P22" s="339"/>
      <c r="Q22" s="339">
        <f t="shared" si="2"/>
        <v>0</v>
      </c>
      <c r="R22" s="339"/>
      <c r="S22" s="339">
        <f>S23</f>
        <v>0</v>
      </c>
      <c r="T22" s="339">
        <f>T23</f>
        <v>0</v>
      </c>
      <c r="U22" s="339">
        <f t="shared" si="3"/>
        <v>0</v>
      </c>
      <c r="V22" s="339">
        <f>V23</f>
        <v>0</v>
      </c>
      <c r="W22" s="339">
        <f>W23</f>
        <v>0</v>
      </c>
      <c r="X22" s="339">
        <f>X23</f>
        <v>0</v>
      </c>
      <c r="Y22" s="949" t="s">
        <v>32</v>
      </c>
      <c r="Z22" s="28"/>
      <c r="AA22" s="28"/>
    </row>
    <row r="23" spans="1:27" s="32" customFormat="1" ht="43.5" customHeight="1" hidden="1">
      <c r="A23" s="930"/>
      <c r="B23" s="340" t="s">
        <v>110</v>
      </c>
      <c r="C23" s="948"/>
      <c r="D23" s="933"/>
      <c r="E23" s="933"/>
      <c r="F23" s="934"/>
      <c r="G23" s="937"/>
      <c r="H23" s="939"/>
      <c r="I23" s="341">
        <f t="shared" si="0"/>
        <v>0</v>
      </c>
      <c r="J23" s="341"/>
      <c r="K23" s="341"/>
      <c r="L23" s="341"/>
      <c r="M23" s="341">
        <f t="shared" si="1"/>
        <v>150</v>
      </c>
      <c r="N23" s="341"/>
      <c r="O23" s="341">
        <v>50</v>
      </c>
      <c r="P23" s="341">
        <v>100</v>
      </c>
      <c r="Q23" s="341">
        <f t="shared" si="2"/>
        <v>48</v>
      </c>
      <c r="R23" s="341">
        <v>48</v>
      </c>
      <c r="S23" s="341"/>
      <c r="T23" s="341"/>
      <c r="U23" s="341">
        <f t="shared" si="3"/>
        <v>0</v>
      </c>
      <c r="V23" s="341"/>
      <c r="W23" s="341"/>
      <c r="X23" s="341"/>
      <c r="Y23" s="950"/>
      <c r="Z23" s="33"/>
      <c r="AA23" s="33"/>
    </row>
    <row r="24" spans="1:27" s="29" customFormat="1" ht="25.5" customHeight="1" hidden="1">
      <c r="A24" s="930" t="s">
        <v>36</v>
      </c>
      <c r="B24" s="338"/>
      <c r="C24" s="948"/>
      <c r="D24" s="933"/>
      <c r="E24" s="933"/>
      <c r="F24" s="934"/>
      <c r="G24" s="937"/>
      <c r="H24" s="339">
        <f>I24+M24+Q24+U24</f>
        <v>0</v>
      </c>
      <c r="I24" s="339">
        <f t="shared" si="0"/>
        <v>0</v>
      </c>
      <c r="J24" s="339">
        <f>J25</f>
        <v>0</v>
      </c>
      <c r="K24" s="339">
        <f>K25</f>
        <v>0</v>
      </c>
      <c r="L24" s="339">
        <f>L25</f>
        <v>0</v>
      </c>
      <c r="M24" s="339">
        <f t="shared" si="1"/>
        <v>0</v>
      </c>
      <c r="N24" s="339">
        <f>N25</f>
        <v>0</v>
      </c>
      <c r="O24" s="339">
        <f>O25</f>
        <v>0</v>
      </c>
      <c r="P24" s="339">
        <f>P25</f>
        <v>0</v>
      </c>
      <c r="Q24" s="339">
        <f t="shared" si="2"/>
        <v>0</v>
      </c>
      <c r="R24" s="339">
        <f>R25</f>
        <v>0</v>
      </c>
      <c r="S24" s="339">
        <f>S25</f>
        <v>0</v>
      </c>
      <c r="T24" s="339">
        <f>T25</f>
        <v>0</v>
      </c>
      <c r="U24" s="339">
        <f t="shared" si="3"/>
        <v>0</v>
      </c>
      <c r="V24" s="339">
        <f>V25</f>
        <v>0</v>
      </c>
      <c r="W24" s="339">
        <f>W25</f>
        <v>0</v>
      </c>
      <c r="X24" s="339">
        <f>X25</f>
        <v>0</v>
      </c>
      <c r="Y24" s="345"/>
      <c r="Z24" s="28"/>
      <c r="AA24" s="28"/>
    </row>
    <row r="25" spans="1:27" s="32" customFormat="1" ht="25.5" customHeight="1" hidden="1">
      <c r="A25" s="930"/>
      <c r="B25" s="340"/>
      <c r="C25" s="948"/>
      <c r="D25" s="933"/>
      <c r="E25" s="933"/>
      <c r="F25" s="934"/>
      <c r="G25" s="937"/>
      <c r="H25" s="341">
        <f>I25+M25+Q25+U25</f>
        <v>0</v>
      </c>
      <c r="I25" s="341">
        <f t="shared" si="0"/>
        <v>0</v>
      </c>
      <c r="J25" s="341"/>
      <c r="K25" s="341"/>
      <c r="L25" s="341"/>
      <c r="M25" s="341">
        <f t="shared" si="1"/>
        <v>0</v>
      </c>
      <c r="N25" s="341"/>
      <c r="O25" s="341"/>
      <c r="P25" s="341"/>
      <c r="Q25" s="341">
        <f t="shared" si="2"/>
        <v>0</v>
      </c>
      <c r="R25" s="341"/>
      <c r="S25" s="341"/>
      <c r="T25" s="341"/>
      <c r="U25" s="341">
        <f t="shared" si="3"/>
        <v>0</v>
      </c>
      <c r="V25" s="341"/>
      <c r="W25" s="341"/>
      <c r="X25" s="341"/>
      <c r="Y25" s="346"/>
      <c r="Z25" s="33"/>
      <c r="AA25" s="33"/>
    </row>
    <row r="26" spans="1:27" s="35" customFormat="1" ht="25.5" customHeight="1">
      <c r="A26" s="332"/>
      <c r="B26" s="330" t="s">
        <v>37</v>
      </c>
      <c r="C26" s="331"/>
      <c r="D26" s="347">
        <f>D18+D20</f>
        <v>17.974</v>
      </c>
      <c r="E26" s="347">
        <f>E18+E20</f>
        <v>132.298</v>
      </c>
      <c r="F26" s="348"/>
      <c r="G26" s="333"/>
      <c r="H26" s="349">
        <f>SUM(H18:H23)</f>
        <v>388</v>
      </c>
      <c r="I26" s="350">
        <f t="shared" si="0"/>
        <v>0</v>
      </c>
      <c r="J26" s="350">
        <f>J18+J20+J22+J24</f>
        <v>0</v>
      </c>
      <c r="K26" s="350">
        <f>K18+K20+K22+K24</f>
        <v>0</v>
      </c>
      <c r="L26" s="350">
        <f>L18+L20+L22+L24</f>
        <v>0</v>
      </c>
      <c r="M26" s="350">
        <f>N26+O26+P26</f>
        <v>163</v>
      </c>
      <c r="N26" s="350">
        <f>N18+N20+N22+N24</f>
        <v>0</v>
      </c>
      <c r="O26" s="350">
        <f>O18+O20+O22+O24</f>
        <v>0</v>
      </c>
      <c r="P26" s="350">
        <f>P18+P20+P22+P24</f>
        <v>163</v>
      </c>
      <c r="Q26" s="350">
        <f t="shared" si="2"/>
        <v>225</v>
      </c>
      <c r="R26" s="350">
        <f>R18+R20+R22+R24</f>
        <v>225</v>
      </c>
      <c r="S26" s="350">
        <f>S18+S20+S22+S24</f>
        <v>0</v>
      </c>
      <c r="T26" s="350">
        <f>T18+T20+T22+T24</f>
        <v>0</v>
      </c>
      <c r="U26" s="350">
        <f t="shared" si="3"/>
        <v>0</v>
      </c>
      <c r="V26" s="350">
        <f>V18+V20+V22+V24</f>
        <v>0</v>
      </c>
      <c r="W26" s="350">
        <f>W18+W20+W22+W24</f>
        <v>0</v>
      </c>
      <c r="X26" s="350">
        <f>X18+X20+X22+X24</f>
        <v>0</v>
      </c>
      <c r="Y26" s="350"/>
      <c r="Z26" s="34"/>
      <c r="AA26" s="34"/>
    </row>
    <row r="27" spans="1:27" s="160" customFormat="1" ht="25.5" customHeight="1">
      <c r="A27" s="351">
        <v>2</v>
      </c>
      <c r="B27" s="352" t="s">
        <v>120</v>
      </c>
      <c r="C27" s="353"/>
      <c r="D27" s="354"/>
      <c r="E27" s="354"/>
      <c r="F27" s="355"/>
      <c r="G27" s="356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159"/>
      <c r="AA27" s="159"/>
    </row>
    <row r="28" spans="1:27" s="35" customFormat="1" ht="35.25" customHeight="1">
      <c r="A28" s="951" t="s">
        <v>33</v>
      </c>
      <c r="B28" s="338" t="s">
        <v>121</v>
      </c>
      <c r="C28" s="358"/>
      <c r="D28" s="359"/>
      <c r="E28" s="359"/>
      <c r="F28" s="360"/>
      <c r="G28" s="361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982" t="s">
        <v>151</v>
      </c>
      <c r="Z28" s="34"/>
      <c r="AA28" s="34"/>
    </row>
    <row r="29" spans="1:27" s="35" customFormat="1" ht="108.75" customHeight="1">
      <c r="A29" s="952"/>
      <c r="B29" s="340" t="s">
        <v>137</v>
      </c>
      <c r="C29" s="343" t="s">
        <v>136</v>
      </c>
      <c r="D29" s="359">
        <v>1.977</v>
      </c>
      <c r="E29" s="359">
        <v>17.819</v>
      </c>
      <c r="F29" s="360" t="s">
        <v>59</v>
      </c>
      <c r="G29" s="344" t="s">
        <v>77</v>
      </c>
      <c r="H29" s="362">
        <f>I29+M29+Q29+U29</f>
        <v>181</v>
      </c>
      <c r="I29" s="339"/>
      <c r="J29" s="339"/>
      <c r="K29" s="339"/>
      <c r="L29" s="339"/>
      <c r="M29" s="339">
        <f>N29+O29+P29</f>
        <v>100</v>
      </c>
      <c r="N29" s="339"/>
      <c r="O29" s="339"/>
      <c r="P29" s="339">
        <v>100</v>
      </c>
      <c r="Q29" s="339">
        <f>R29+S29+T29</f>
        <v>81</v>
      </c>
      <c r="R29" s="339">
        <v>81</v>
      </c>
      <c r="S29" s="339"/>
      <c r="T29" s="339"/>
      <c r="U29" s="339"/>
      <c r="V29" s="339"/>
      <c r="W29" s="339"/>
      <c r="X29" s="339"/>
      <c r="Y29" s="983"/>
      <c r="Z29" s="34"/>
      <c r="AA29" s="34"/>
    </row>
    <row r="30" spans="1:27" s="35" customFormat="1" ht="28.5" customHeight="1" hidden="1">
      <c r="A30" s="951" t="s">
        <v>34</v>
      </c>
      <c r="B30" s="338" t="s">
        <v>126</v>
      </c>
      <c r="C30" s="953" t="s">
        <v>127</v>
      </c>
      <c r="D30" s="877"/>
      <c r="E30" s="877"/>
      <c r="F30" s="877" t="s">
        <v>59</v>
      </c>
      <c r="G30" s="955" t="s">
        <v>128</v>
      </c>
      <c r="H30" s="875">
        <f>I30+M30+Q30+U30</f>
        <v>0</v>
      </c>
      <c r="I30" s="877"/>
      <c r="J30" s="877"/>
      <c r="K30" s="877"/>
      <c r="L30" s="877"/>
      <c r="M30" s="879"/>
      <c r="N30" s="879"/>
      <c r="O30" s="879"/>
      <c r="P30" s="879"/>
      <c r="Q30" s="879">
        <f>R30+S30+T30</f>
        <v>0</v>
      </c>
      <c r="R30" s="879"/>
      <c r="S30" s="881"/>
      <c r="T30" s="877"/>
      <c r="U30" s="877"/>
      <c r="V30" s="877"/>
      <c r="W30" s="877"/>
      <c r="X30" s="877"/>
      <c r="Y30" s="877" t="s">
        <v>32</v>
      </c>
      <c r="Z30" s="34"/>
      <c r="AA30" s="34"/>
    </row>
    <row r="31" spans="1:27" s="35" customFormat="1" ht="80.25" customHeight="1" hidden="1">
      <c r="A31" s="952"/>
      <c r="B31" s="363" t="s">
        <v>122</v>
      </c>
      <c r="C31" s="954"/>
      <c r="D31" s="878"/>
      <c r="E31" s="878"/>
      <c r="F31" s="878"/>
      <c r="G31" s="956"/>
      <c r="H31" s="876"/>
      <c r="I31" s="878"/>
      <c r="J31" s="878"/>
      <c r="K31" s="878"/>
      <c r="L31" s="878"/>
      <c r="M31" s="880"/>
      <c r="N31" s="880"/>
      <c r="O31" s="880"/>
      <c r="P31" s="880"/>
      <c r="Q31" s="880"/>
      <c r="R31" s="880"/>
      <c r="S31" s="882"/>
      <c r="T31" s="878"/>
      <c r="U31" s="878"/>
      <c r="V31" s="878"/>
      <c r="W31" s="878"/>
      <c r="X31" s="878"/>
      <c r="Y31" s="878"/>
      <c r="Z31" s="34"/>
      <c r="AA31" s="34"/>
    </row>
    <row r="32" spans="1:27" s="35" customFormat="1" ht="28.5" customHeight="1" hidden="1">
      <c r="A32" s="951" t="s">
        <v>35</v>
      </c>
      <c r="B32" s="338" t="s">
        <v>109</v>
      </c>
      <c r="C32" s="953" t="s">
        <v>129</v>
      </c>
      <c r="D32" s="877"/>
      <c r="E32" s="877"/>
      <c r="F32" s="877" t="s">
        <v>59</v>
      </c>
      <c r="G32" s="955" t="s">
        <v>77</v>
      </c>
      <c r="H32" s="875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9"/>
      <c r="T32" s="877"/>
      <c r="U32" s="877"/>
      <c r="V32" s="877"/>
      <c r="W32" s="877"/>
      <c r="X32" s="877"/>
      <c r="Y32" s="877" t="s">
        <v>32</v>
      </c>
      <c r="Z32" s="34"/>
      <c r="AA32" s="34"/>
    </row>
    <row r="33" spans="1:31" s="35" customFormat="1" ht="80.25" customHeight="1" hidden="1">
      <c r="A33" s="952"/>
      <c r="B33" s="363" t="s">
        <v>122</v>
      </c>
      <c r="C33" s="954"/>
      <c r="D33" s="878"/>
      <c r="E33" s="878"/>
      <c r="F33" s="878"/>
      <c r="G33" s="956"/>
      <c r="H33" s="876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80"/>
      <c r="T33" s="878"/>
      <c r="U33" s="878"/>
      <c r="V33" s="878"/>
      <c r="W33" s="878"/>
      <c r="X33" s="878"/>
      <c r="Y33" s="878"/>
      <c r="Z33" s="34"/>
      <c r="AA33" s="34"/>
      <c r="AE33" s="35">
        <v>1770</v>
      </c>
    </row>
    <row r="34" spans="1:27" s="35" customFormat="1" ht="25.5" customHeight="1">
      <c r="A34" s="364"/>
      <c r="B34" s="365" t="s">
        <v>130</v>
      </c>
      <c r="C34" s="366"/>
      <c r="D34" s="367">
        <f>SUM(D29:D33)</f>
        <v>1.977</v>
      </c>
      <c r="E34" s="367">
        <f>SUM(E29:E33)</f>
        <v>17.819</v>
      </c>
      <c r="F34" s="368"/>
      <c r="G34" s="369"/>
      <c r="H34" s="370">
        <f>SUM(H28:H33)</f>
        <v>181</v>
      </c>
      <c r="I34" s="371"/>
      <c r="J34" s="371"/>
      <c r="K34" s="371"/>
      <c r="L34" s="371"/>
      <c r="M34" s="371">
        <f>N34+O34+P34</f>
        <v>100</v>
      </c>
      <c r="N34" s="371">
        <f>N29+N30+N32</f>
        <v>0</v>
      </c>
      <c r="O34" s="371">
        <f>O29+O30+O32</f>
        <v>0</v>
      </c>
      <c r="P34" s="371">
        <f>P29+P30+P32</f>
        <v>100</v>
      </c>
      <c r="Q34" s="371">
        <f>R34+S34+T34</f>
        <v>81</v>
      </c>
      <c r="R34" s="371">
        <f>R29+R30+R32</f>
        <v>81</v>
      </c>
      <c r="S34" s="371"/>
      <c r="T34" s="371"/>
      <c r="U34" s="371"/>
      <c r="V34" s="371"/>
      <c r="W34" s="371"/>
      <c r="X34" s="371"/>
      <c r="Y34" s="372"/>
      <c r="Z34" s="34"/>
      <c r="AA34" s="34"/>
    </row>
    <row r="35" spans="1:27" s="29" customFormat="1" ht="25.5" customHeight="1">
      <c r="A35" s="373">
        <v>3</v>
      </c>
      <c r="B35" s="374" t="s">
        <v>29</v>
      </c>
      <c r="C35" s="375"/>
      <c r="D35" s="373"/>
      <c r="E35" s="373"/>
      <c r="F35" s="376"/>
      <c r="G35" s="377"/>
      <c r="H35" s="378">
        <f>I35+M35+Q35+U35</f>
        <v>0</v>
      </c>
      <c r="I35" s="378">
        <f t="shared" si="0"/>
        <v>0</v>
      </c>
      <c r="J35" s="378"/>
      <c r="K35" s="378"/>
      <c r="L35" s="378"/>
      <c r="M35" s="378">
        <f t="shared" si="1"/>
        <v>0</v>
      </c>
      <c r="N35" s="378"/>
      <c r="O35" s="378"/>
      <c r="P35" s="378"/>
      <c r="Q35" s="378">
        <f t="shared" si="2"/>
        <v>0</v>
      </c>
      <c r="R35" s="378"/>
      <c r="S35" s="378"/>
      <c r="T35" s="378"/>
      <c r="U35" s="378">
        <f t="shared" si="3"/>
        <v>0</v>
      </c>
      <c r="V35" s="378"/>
      <c r="W35" s="378"/>
      <c r="X35" s="378"/>
      <c r="Y35" s="379"/>
      <c r="Z35" s="28"/>
      <c r="AA35" s="28"/>
    </row>
    <row r="36" spans="1:27" s="29" customFormat="1" ht="30" customHeight="1">
      <c r="A36" s="930" t="s">
        <v>38</v>
      </c>
      <c r="B36" s="338" t="s">
        <v>126</v>
      </c>
      <c r="C36" s="951" t="s">
        <v>131</v>
      </c>
      <c r="D36" s="380"/>
      <c r="E36" s="381"/>
      <c r="F36" s="934" t="s">
        <v>59</v>
      </c>
      <c r="G36" s="958" t="s">
        <v>128</v>
      </c>
      <c r="H36" s="943">
        <f>I36+M36+Q36+U36</f>
        <v>200</v>
      </c>
      <c r="I36" s="949"/>
      <c r="J36" s="949"/>
      <c r="K36" s="949"/>
      <c r="L36" s="949"/>
      <c r="M36" s="949">
        <f>N36+O36+P36</f>
        <v>75</v>
      </c>
      <c r="N36" s="949"/>
      <c r="O36" s="949"/>
      <c r="P36" s="949">
        <v>75</v>
      </c>
      <c r="Q36" s="960">
        <f t="shared" si="2"/>
        <v>125</v>
      </c>
      <c r="R36" s="960">
        <v>72</v>
      </c>
      <c r="S36" s="960">
        <v>53</v>
      </c>
      <c r="T36" s="960"/>
      <c r="U36" s="960">
        <f>V36+W36+X36</f>
        <v>0</v>
      </c>
      <c r="V36" s="960"/>
      <c r="W36" s="960"/>
      <c r="X36" s="960"/>
      <c r="Y36" s="940"/>
      <c r="Z36" s="28"/>
      <c r="AA36" s="28"/>
    </row>
    <row r="37" spans="1:27" s="32" customFormat="1" ht="66.75" customHeight="1">
      <c r="A37" s="930"/>
      <c r="B37" s="340" t="s">
        <v>65</v>
      </c>
      <c r="C37" s="957"/>
      <c r="D37" s="337">
        <v>28.3</v>
      </c>
      <c r="E37" s="382"/>
      <c r="F37" s="934"/>
      <c r="G37" s="958"/>
      <c r="H37" s="943"/>
      <c r="I37" s="959"/>
      <c r="J37" s="959"/>
      <c r="K37" s="959"/>
      <c r="L37" s="959"/>
      <c r="M37" s="959"/>
      <c r="N37" s="959"/>
      <c r="O37" s="959"/>
      <c r="P37" s="959"/>
      <c r="Q37" s="960"/>
      <c r="R37" s="960"/>
      <c r="S37" s="960"/>
      <c r="T37" s="960"/>
      <c r="U37" s="960"/>
      <c r="V37" s="960"/>
      <c r="W37" s="960"/>
      <c r="X37" s="960"/>
      <c r="Y37" s="984"/>
      <c r="Z37" s="33"/>
      <c r="AA37" s="33"/>
    </row>
    <row r="38" spans="1:27" s="32" customFormat="1" ht="43.5" customHeight="1">
      <c r="A38" s="930"/>
      <c r="B38" s="340" t="s">
        <v>66</v>
      </c>
      <c r="C38" s="952"/>
      <c r="D38" s="383"/>
      <c r="E38" s="384">
        <v>87</v>
      </c>
      <c r="F38" s="934"/>
      <c r="G38" s="958"/>
      <c r="H38" s="943"/>
      <c r="I38" s="950"/>
      <c r="J38" s="950"/>
      <c r="K38" s="950"/>
      <c r="L38" s="950"/>
      <c r="M38" s="950"/>
      <c r="N38" s="950"/>
      <c r="O38" s="950"/>
      <c r="P38" s="950"/>
      <c r="Q38" s="960"/>
      <c r="R38" s="960"/>
      <c r="S38" s="960"/>
      <c r="T38" s="960"/>
      <c r="U38" s="960"/>
      <c r="V38" s="960"/>
      <c r="W38" s="960"/>
      <c r="X38" s="960"/>
      <c r="Y38" s="984"/>
      <c r="Z38" s="33"/>
      <c r="AA38" s="33"/>
    </row>
    <row r="39" spans="1:27" s="32" customFormat="1" ht="41.25" customHeight="1">
      <c r="A39" s="337" t="s">
        <v>57</v>
      </c>
      <c r="B39" s="338" t="s">
        <v>64</v>
      </c>
      <c r="C39" s="961" t="s">
        <v>139</v>
      </c>
      <c r="D39" s="951">
        <v>12</v>
      </c>
      <c r="E39" s="964">
        <v>0.015</v>
      </c>
      <c r="F39" s="934" t="s">
        <v>59</v>
      </c>
      <c r="G39" s="958" t="s">
        <v>63</v>
      </c>
      <c r="H39" s="938">
        <f>I39+M39+Q39+U39</f>
        <v>56</v>
      </c>
      <c r="I39" s="342">
        <f>J39+K39+L39</f>
        <v>0</v>
      </c>
      <c r="J39" s="342"/>
      <c r="K39" s="342"/>
      <c r="L39" s="342"/>
      <c r="M39" s="342">
        <f>N39+O39+P39</f>
        <v>56</v>
      </c>
      <c r="N39" s="342"/>
      <c r="O39" s="342">
        <v>56</v>
      </c>
      <c r="P39" s="342"/>
      <c r="Q39" s="342">
        <f>R39+S39+T39</f>
        <v>0</v>
      </c>
      <c r="R39" s="342"/>
      <c r="S39" s="342"/>
      <c r="T39" s="342"/>
      <c r="U39" s="342">
        <f>V39+W39+X39</f>
        <v>0</v>
      </c>
      <c r="V39" s="342"/>
      <c r="W39" s="342"/>
      <c r="X39" s="342"/>
      <c r="Y39" s="984"/>
      <c r="Z39" s="33"/>
      <c r="AA39" s="33"/>
    </row>
    <row r="40" spans="1:27" s="32" customFormat="1" ht="44.25" customHeight="1">
      <c r="A40" s="383"/>
      <c r="B40" s="340" t="s">
        <v>138</v>
      </c>
      <c r="C40" s="962"/>
      <c r="D40" s="957"/>
      <c r="E40" s="965"/>
      <c r="F40" s="934"/>
      <c r="G40" s="958"/>
      <c r="H40" s="967"/>
      <c r="I40" s="342">
        <f>J40+K40+L40</f>
        <v>0</v>
      </c>
      <c r="J40" s="342"/>
      <c r="K40" s="342"/>
      <c r="L40" s="342"/>
      <c r="M40" s="342">
        <f>N40+O40+P40</f>
        <v>0</v>
      </c>
      <c r="N40" s="342"/>
      <c r="O40" s="342"/>
      <c r="P40" s="342"/>
      <c r="Q40" s="342">
        <f>R40+S40+T40</f>
        <v>0</v>
      </c>
      <c r="R40" s="342"/>
      <c r="S40" s="342"/>
      <c r="T40" s="342"/>
      <c r="U40" s="342">
        <f>V40+W40+X40</f>
        <v>0</v>
      </c>
      <c r="V40" s="342"/>
      <c r="W40" s="342"/>
      <c r="X40" s="342"/>
      <c r="Y40" s="984"/>
      <c r="Z40" s="33"/>
      <c r="AA40" s="33"/>
    </row>
    <row r="41" spans="1:27" s="32" customFormat="1" ht="51" customHeight="1">
      <c r="A41" s="383"/>
      <c r="B41" s="340" t="s">
        <v>66</v>
      </c>
      <c r="C41" s="963"/>
      <c r="D41" s="952"/>
      <c r="E41" s="966"/>
      <c r="F41" s="934"/>
      <c r="G41" s="958"/>
      <c r="H41" s="939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941"/>
      <c r="Z41" s="33"/>
      <c r="AA41" s="33"/>
    </row>
    <row r="42" spans="1:27" s="35" customFormat="1" ht="25.5" customHeight="1">
      <c r="A42" s="385"/>
      <c r="B42" s="374" t="s">
        <v>39</v>
      </c>
      <c r="C42" s="386"/>
      <c r="D42" s="373">
        <f>D37+D39</f>
        <v>40.3</v>
      </c>
      <c r="E42" s="387">
        <f>E38+E39</f>
        <v>87.015</v>
      </c>
      <c r="F42" s="376"/>
      <c r="G42" s="377"/>
      <c r="H42" s="388">
        <f>SUM(H36:H41)</f>
        <v>256</v>
      </c>
      <c r="I42" s="378">
        <f aca="true" t="shared" si="4" ref="I42:W42">I36+I39</f>
        <v>0</v>
      </c>
      <c r="J42" s="378">
        <f t="shared" si="4"/>
        <v>0</v>
      </c>
      <c r="K42" s="378">
        <f t="shared" si="4"/>
        <v>0</v>
      </c>
      <c r="L42" s="378">
        <f t="shared" si="4"/>
        <v>0</v>
      </c>
      <c r="M42" s="378">
        <f t="shared" si="4"/>
        <v>131</v>
      </c>
      <c r="N42" s="378">
        <f t="shared" si="4"/>
        <v>0</v>
      </c>
      <c r="O42" s="378">
        <f t="shared" si="4"/>
        <v>56</v>
      </c>
      <c r="P42" s="378">
        <f t="shared" si="4"/>
        <v>75</v>
      </c>
      <c r="Q42" s="378">
        <f t="shared" si="4"/>
        <v>125</v>
      </c>
      <c r="R42" s="378">
        <f t="shared" si="4"/>
        <v>72</v>
      </c>
      <c r="S42" s="378">
        <f t="shared" si="4"/>
        <v>53</v>
      </c>
      <c r="T42" s="378">
        <f t="shared" si="4"/>
        <v>0</v>
      </c>
      <c r="U42" s="378">
        <f t="shared" si="4"/>
        <v>0</v>
      </c>
      <c r="V42" s="378">
        <f t="shared" si="4"/>
        <v>0</v>
      </c>
      <c r="W42" s="378">
        <f t="shared" si="4"/>
        <v>0</v>
      </c>
      <c r="X42" s="378">
        <f>X36+X39</f>
        <v>0</v>
      </c>
      <c r="Y42" s="378"/>
      <c r="Z42" s="34"/>
      <c r="AA42" s="34"/>
    </row>
    <row r="43" spans="1:27" s="30" customFormat="1" ht="24" customHeight="1">
      <c r="A43" s="329">
        <v>4</v>
      </c>
      <c r="B43" s="330" t="s">
        <v>45</v>
      </c>
      <c r="C43" s="331"/>
      <c r="D43" s="332"/>
      <c r="E43" s="332"/>
      <c r="F43" s="329"/>
      <c r="G43" s="333"/>
      <c r="H43" s="389">
        <f>I43+M43+Q43+U43</f>
        <v>0</v>
      </c>
      <c r="I43" s="334">
        <f aca="true" t="shared" si="5" ref="I43:I53">J43+K43+L43</f>
        <v>0</v>
      </c>
      <c r="J43" s="335"/>
      <c r="K43" s="334"/>
      <c r="L43" s="334"/>
      <c r="M43" s="334">
        <f>N43+O43+P43</f>
        <v>0</v>
      </c>
      <c r="N43" s="335"/>
      <c r="O43" s="334"/>
      <c r="P43" s="334"/>
      <c r="Q43" s="334">
        <f>R43+S43+T43</f>
        <v>0</v>
      </c>
      <c r="R43" s="335"/>
      <c r="S43" s="334"/>
      <c r="T43" s="334"/>
      <c r="U43" s="334">
        <f>V43+W43+X43</f>
        <v>0</v>
      </c>
      <c r="V43" s="335"/>
      <c r="W43" s="334"/>
      <c r="X43" s="334"/>
      <c r="Y43" s="336"/>
      <c r="Z43" s="31"/>
      <c r="AA43" s="31"/>
    </row>
    <row r="44" spans="1:27" s="30" customFormat="1" ht="34.5" customHeight="1">
      <c r="A44" s="930" t="s">
        <v>41</v>
      </c>
      <c r="B44" s="338" t="s">
        <v>92</v>
      </c>
      <c r="C44" s="948" t="s">
        <v>132</v>
      </c>
      <c r="D44" s="930" t="s">
        <v>133</v>
      </c>
      <c r="E44" s="930"/>
      <c r="F44" s="968" t="s">
        <v>59</v>
      </c>
      <c r="G44" s="969" t="s">
        <v>74</v>
      </c>
      <c r="H44" s="943">
        <f>I44+M44+Q44+U44</f>
        <v>5</v>
      </c>
      <c r="I44" s="960"/>
      <c r="J44" s="960"/>
      <c r="K44" s="960"/>
      <c r="L44" s="960"/>
      <c r="M44" s="970">
        <f>N44+O44+P44</f>
        <v>0</v>
      </c>
      <c r="N44" s="970"/>
      <c r="O44" s="970"/>
      <c r="P44" s="970"/>
      <c r="Q44" s="960">
        <f>R44+S44+T44</f>
        <v>0</v>
      </c>
      <c r="R44" s="960"/>
      <c r="S44" s="960"/>
      <c r="T44" s="960"/>
      <c r="U44" s="960">
        <f>V44+W44+X44</f>
        <v>5</v>
      </c>
      <c r="V44" s="960">
        <v>5</v>
      </c>
      <c r="W44" s="960"/>
      <c r="X44" s="960"/>
      <c r="Y44" s="960"/>
      <c r="Z44" s="31"/>
      <c r="AA44" s="31"/>
    </row>
    <row r="45" spans="1:27" s="30" customFormat="1" ht="34.5" customHeight="1">
      <c r="A45" s="930"/>
      <c r="B45" s="340" t="s">
        <v>71</v>
      </c>
      <c r="C45" s="948"/>
      <c r="D45" s="930"/>
      <c r="E45" s="930"/>
      <c r="F45" s="968"/>
      <c r="G45" s="969"/>
      <c r="H45" s="943"/>
      <c r="I45" s="960"/>
      <c r="J45" s="960"/>
      <c r="K45" s="960"/>
      <c r="L45" s="960"/>
      <c r="M45" s="970"/>
      <c r="N45" s="970"/>
      <c r="O45" s="970"/>
      <c r="P45" s="970"/>
      <c r="Q45" s="960"/>
      <c r="R45" s="960"/>
      <c r="S45" s="960"/>
      <c r="T45" s="960"/>
      <c r="U45" s="960"/>
      <c r="V45" s="960"/>
      <c r="W45" s="960"/>
      <c r="X45" s="960"/>
      <c r="Y45" s="960"/>
      <c r="Z45" s="31"/>
      <c r="AA45" s="31"/>
    </row>
    <row r="46" spans="1:27" s="30" customFormat="1" ht="34.5" customHeight="1">
      <c r="A46" s="930" t="s">
        <v>42</v>
      </c>
      <c r="B46" s="338" t="s">
        <v>60</v>
      </c>
      <c r="C46" s="971" t="s">
        <v>103</v>
      </c>
      <c r="D46" s="972" t="s">
        <v>104</v>
      </c>
      <c r="E46" s="972"/>
      <c r="F46" s="968" t="s">
        <v>59</v>
      </c>
      <c r="G46" s="972" t="s">
        <v>63</v>
      </c>
      <c r="H46" s="943">
        <f>I46+M46+Q46+U46</f>
        <v>15</v>
      </c>
      <c r="I46" s="972">
        <f t="shared" si="5"/>
        <v>0</v>
      </c>
      <c r="J46" s="972"/>
      <c r="K46" s="972"/>
      <c r="L46" s="972"/>
      <c r="M46" s="972">
        <f>N46+O46+P46</f>
        <v>0</v>
      </c>
      <c r="N46" s="972"/>
      <c r="O46" s="972"/>
      <c r="P46" s="972"/>
      <c r="Q46" s="972">
        <f>R46+S46+T46</f>
        <v>7</v>
      </c>
      <c r="R46" s="972"/>
      <c r="S46" s="972"/>
      <c r="T46" s="972">
        <v>7</v>
      </c>
      <c r="U46" s="972">
        <f>V46+W46</f>
        <v>8</v>
      </c>
      <c r="V46" s="972">
        <v>8</v>
      </c>
      <c r="W46" s="972"/>
      <c r="X46" s="972"/>
      <c r="Y46" s="973" t="s">
        <v>154</v>
      </c>
      <c r="Z46" s="31"/>
      <c r="AA46" s="31"/>
    </row>
    <row r="47" spans="1:27" s="30" customFormat="1" ht="44.25" customHeight="1">
      <c r="A47" s="930"/>
      <c r="B47" s="340" t="s">
        <v>105</v>
      </c>
      <c r="C47" s="971"/>
      <c r="D47" s="972"/>
      <c r="E47" s="972"/>
      <c r="F47" s="968"/>
      <c r="G47" s="972"/>
      <c r="H47" s="943"/>
      <c r="I47" s="972"/>
      <c r="J47" s="972"/>
      <c r="K47" s="972"/>
      <c r="L47" s="972"/>
      <c r="M47" s="972"/>
      <c r="N47" s="972"/>
      <c r="O47" s="972"/>
      <c r="P47" s="972"/>
      <c r="Q47" s="972"/>
      <c r="R47" s="972"/>
      <c r="S47" s="972"/>
      <c r="T47" s="972"/>
      <c r="U47" s="972"/>
      <c r="V47" s="972"/>
      <c r="W47" s="972"/>
      <c r="X47" s="972"/>
      <c r="Y47" s="974"/>
      <c r="Z47" s="31"/>
      <c r="AA47" s="31"/>
    </row>
    <row r="48" spans="1:27" s="30" customFormat="1" ht="34.5" customHeight="1">
      <c r="A48" s="930" t="s">
        <v>43</v>
      </c>
      <c r="B48" s="338" t="s">
        <v>140</v>
      </c>
      <c r="C48" s="971" t="s">
        <v>141</v>
      </c>
      <c r="D48" s="972" t="s">
        <v>104</v>
      </c>
      <c r="E48" s="972"/>
      <c r="F48" s="968" t="s">
        <v>59</v>
      </c>
      <c r="G48" s="972" t="s">
        <v>74</v>
      </c>
      <c r="H48" s="943">
        <f>I48+M48+Q48+U48</f>
        <v>5</v>
      </c>
      <c r="I48" s="972">
        <f>J48+K48+L48</f>
        <v>0</v>
      </c>
      <c r="J48" s="972"/>
      <c r="K48" s="972"/>
      <c r="L48" s="972"/>
      <c r="M48" s="972">
        <f>N48+O48+P48</f>
        <v>0</v>
      </c>
      <c r="N48" s="972"/>
      <c r="O48" s="972"/>
      <c r="P48" s="972"/>
      <c r="Q48" s="972">
        <f>R48+S48+T48</f>
        <v>5</v>
      </c>
      <c r="R48" s="972"/>
      <c r="S48" s="972"/>
      <c r="T48" s="972">
        <v>5</v>
      </c>
      <c r="U48" s="972">
        <f>V48+W48</f>
        <v>0</v>
      </c>
      <c r="V48" s="972"/>
      <c r="W48" s="972"/>
      <c r="X48" s="972"/>
      <c r="Y48" s="972"/>
      <c r="Z48" s="31"/>
      <c r="AA48" s="31"/>
    </row>
    <row r="49" spans="1:27" s="30" customFormat="1" ht="42" customHeight="1">
      <c r="A49" s="930"/>
      <c r="B49" s="340" t="s">
        <v>71</v>
      </c>
      <c r="C49" s="971"/>
      <c r="D49" s="972"/>
      <c r="E49" s="972"/>
      <c r="F49" s="968"/>
      <c r="G49" s="972"/>
      <c r="H49" s="943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2"/>
      <c r="U49" s="972"/>
      <c r="V49" s="972"/>
      <c r="W49" s="972"/>
      <c r="X49" s="972"/>
      <c r="Y49" s="972"/>
      <c r="Z49" s="31"/>
      <c r="AA49" s="31"/>
    </row>
    <row r="50" spans="1:27" s="30" customFormat="1" ht="34.5" customHeight="1" hidden="1">
      <c r="A50" s="337" t="s">
        <v>54</v>
      </c>
      <c r="B50" s="338"/>
      <c r="C50" s="391"/>
      <c r="D50" s="391"/>
      <c r="E50" s="391"/>
      <c r="F50" s="380"/>
      <c r="G50" s="391"/>
      <c r="H50" s="392">
        <f>I50+M50+Q50+U50</f>
        <v>0</v>
      </c>
      <c r="I50" s="391">
        <f t="shared" si="5"/>
        <v>0</v>
      </c>
      <c r="J50" s="393"/>
      <c r="K50" s="393"/>
      <c r="L50" s="393"/>
      <c r="M50" s="391">
        <f>N50+O50+P50</f>
        <v>0</v>
      </c>
      <c r="N50" s="393"/>
      <c r="O50" s="393"/>
      <c r="P50" s="393"/>
      <c r="Q50" s="393">
        <f>R50+S50+T50</f>
        <v>0</v>
      </c>
      <c r="R50" s="393"/>
      <c r="S50" s="393"/>
      <c r="T50" s="393"/>
      <c r="U50" s="391"/>
      <c r="V50" s="393"/>
      <c r="W50" s="393"/>
      <c r="X50" s="391"/>
      <c r="Y50" s="345"/>
      <c r="Z50" s="31"/>
      <c r="AA50" s="31"/>
    </row>
    <row r="51" spans="1:27" s="30" customFormat="1" ht="34.5" customHeight="1" hidden="1">
      <c r="A51" s="337"/>
      <c r="B51" s="340"/>
      <c r="C51" s="391"/>
      <c r="D51" s="391"/>
      <c r="E51" s="391"/>
      <c r="F51" s="391"/>
      <c r="G51" s="391"/>
      <c r="H51" s="392"/>
      <c r="I51" s="391">
        <f t="shared" si="5"/>
        <v>0</v>
      </c>
      <c r="J51" s="393"/>
      <c r="K51" s="393"/>
      <c r="L51" s="393"/>
      <c r="M51" s="391"/>
      <c r="N51" s="393"/>
      <c r="O51" s="393"/>
      <c r="P51" s="393"/>
      <c r="Q51" s="393">
        <f>R51+S51+T51</f>
        <v>0</v>
      </c>
      <c r="R51" s="393"/>
      <c r="S51" s="393"/>
      <c r="T51" s="393"/>
      <c r="U51" s="391"/>
      <c r="V51" s="393"/>
      <c r="W51" s="393"/>
      <c r="X51" s="391"/>
      <c r="Y51" s="394"/>
      <c r="Z51" s="31"/>
      <c r="AA51" s="31"/>
    </row>
    <row r="52" spans="1:27" s="30" customFormat="1" ht="34.5" customHeight="1" hidden="1">
      <c r="A52" s="337" t="s">
        <v>55</v>
      </c>
      <c r="B52" s="338"/>
      <c r="C52" s="391"/>
      <c r="D52" s="391"/>
      <c r="E52" s="391"/>
      <c r="F52" s="380"/>
      <c r="G52" s="391"/>
      <c r="H52" s="392">
        <f>I52+M52+Q52+U52</f>
        <v>0</v>
      </c>
      <c r="I52" s="391">
        <f t="shared" si="5"/>
        <v>0</v>
      </c>
      <c r="J52" s="393"/>
      <c r="K52" s="393"/>
      <c r="L52" s="393"/>
      <c r="M52" s="391">
        <f>N52+O52+P52</f>
        <v>0</v>
      </c>
      <c r="N52" s="393"/>
      <c r="O52" s="393"/>
      <c r="P52" s="393"/>
      <c r="Q52" s="393">
        <f>R52+S52+T52</f>
        <v>0</v>
      </c>
      <c r="R52" s="393"/>
      <c r="S52" s="393"/>
      <c r="T52" s="393"/>
      <c r="U52" s="391"/>
      <c r="V52" s="393"/>
      <c r="W52" s="393"/>
      <c r="X52" s="391"/>
      <c r="Y52" s="345"/>
      <c r="Z52" s="31"/>
      <c r="AA52" s="31"/>
    </row>
    <row r="53" spans="1:27" s="30" customFormat="1" ht="34.5" customHeight="1" hidden="1">
      <c r="A53" s="337"/>
      <c r="B53" s="340"/>
      <c r="C53" s="391"/>
      <c r="D53" s="391"/>
      <c r="E53" s="391"/>
      <c r="F53" s="391"/>
      <c r="G53" s="391"/>
      <c r="H53" s="392"/>
      <c r="I53" s="391">
        <f t="shared" si="5"/>
        <v>0</v>
      </c>
      <c r="J53" s="393"/>
      <c r="K53" s="393"/>
      <c r="L53" s="393"/>
      <c r="M53" s="391"/>
      <c r="N53" s="393"/>
      <c r="O53" s="393"/>
      <c r="P53" s="393"/>
      <c r="Q53" s="393">
        <f>R53+S53+T53</f>
        <v>0</v>
      </c>
      <c r="R53" s="393"/>
      <c r="S53" s="393"/>
      <c r="T53" s="393"/>
      <c r="U53" s="391"/>
      <c r="V53" s="393"/>
      <c r="W53" s="393"/>
      <c r="X53" s="391"/>
      <c r="Y53" s="394"/>
      <c r="Z53" s="31"/>
      <c r="AA53" s="31"/>
    </row>
    <row r="54" spans="1:27" s="30" customFormat="1" ht="34.5" customHeight="1" hidden="1">
      <c r="A54" s="337"/>
      <c r="B54" s="338"/>
      <c r="C54" s="391"/>
      <c r="D54" s="391"/>
      <c r="E54" s="391"/>
      <c r="F54" s="391"/>
      <c r="G54" s="391"/>
      <c r="H54" s="392"/>
      <c r="I54" s="391"/>
      <c r="J54" s="393"/>
      <c r="K54" s="393"/>
      <c r="L54" s="393"/>
      <c r="M54" s="391"/>
      <c r="N54" s="393"/>
      <c r="O54" s="393"/>
      <c r="P54" s="393"/>
      <c r="Q54" s="393"/>
      <c r="R54" s="393"/>
      <c r="S54" s="393"/>
      <c r="T54" s="393"/>
      <c r="U54" s="391"/>
      <c r="V54" s="393"/>
      <c r="W54" s="393"/>
      <c r="X54" s="391"/>
      <c r="Y54" s="394"/>
      <c r="Z54" s="31"/>
      <c r="AA54" s="31"/>
    </row>
    <row r="55" spans="1:27" s="30" customFormat="1" ht="34.5" customHeight="1" hidden="1">
      <c r="A55" s="337"/>
      <c r="B55" s="338"/>
      <c r="C55" s="391"/>
      <c r="D55" s="391"/>
      <c r="E55" s="391"/>
      <c r="F55" s="391"/>
      <c r="G55" s="391"/>
      <c r="H55" s="392"/>
      <c r="I55" s="391"/>
      <c r="J55" s="393"/>
      <c r="K55" s="393"/>
      <c r="L55" s="393"/>
      <c r="M55" s="391"/>
      <c r="N55" s="393"/>
      <c r="O55" s="393"/>
      <c r="P55" s="393"/>
      <c r="Q55" s="393"/>
      <c r="R55" s="393"/>
      <c r="S55" s="393"/>
      <c r="T55" s="393"/>
      <c r="U55" s="391"/>
      <c r="V55" s="393"/>
      <c r="W55" s="393"/>
      <c r="X55" s="391"/>
      <c r="Y55" s="394"/>
      <c r="Z55" s="31"/>
      <c r="AA55" s="31"/>
    </row>
    <row r="56" spans="1:27" s="30" customFormat="1" ht="34.5" customHeight="1" hidden="1">
      <c r="A56" s="337"/>
      <c r="B56" s="338"/>
      <c r="C56" s="391"/>
      <c r="D56" s="391"/>
      <c r="E56" s="391"/>
      <c r="F56" s="391"/>
      <c r="G56" s="391"/>
      <c r="H56" s="392"/>
      <c r="I56" s="391"/>
      <c r="J56" s="393"/>
      <c r="K56" s="393"/>
      <c r="L56" s="393"/>
      <c r="M56" s="391"/>
      <c r="N56" s="393"/>
      <c r="O56" s="393"/>
      <c r="P56" s="393"/>
      <c r="Q56" s="393"/>
      <c r="R56" s="393"/>
      <c r="S56" s="393"/>
      <c r="T56" s="393"/>
      <c r="U56" s="391"/>
      <c r="V56" s="393"/>
      <c r="W56" s="393"/>
      <c r="X56" s="391"/>
      <c r="Y56" s="394"/>
      <c r="Z56" s="31"/>
      <c r="AA56" s="31"/>
    </row>
    <row r="57" spans="1:27" s="30" customFormat="1" ht="34.5" customHeight="1" hidden="1">
      <c r="A57" s="337"/>
      <c r="B57" s="338"/>
      <c r="C57" s="391"/>
      <c r="D57" s="391"/>
      <c r="E57" s="391"/>
      <c r="F57" s="391"/>
      <c r="G57" s="391"/>
      <c r="H57" s="392"/>
      <c r="I57" s="391"/>
      <c r="J57" s="393"/>
      <c r="K57" s="393"/>
      <c r="L57" s="393"/>
      <c r="M57" s="391"/>
      <c r="N57" s="393"/>
      <c r="O57" s="393"/>
      <c r="P57" s="393"/>
      <c r="Q57" s="393"/>
      <c r="R57" s="393"/>
      <c r="S57" s="393"/>
      <c r="T57" s="393"/>
      <c r="U57" s="391"/>
      <c r="V57" s="393"/>
      <c r="W57" s="393"/>
      <c r="X57" s="391"/>
      <c r="Y57" s="394"/>
      <c r="Z57" s="31"/>
      <c r="AA57" s="31"/>
    </row>
    <row r="58" spans="1:27" s="30" customFormat="1" ht="34.5" customHeight="1" hidden="1">
      <c r="A58" s="337"/>
      <c r="B58" s="338"/>
      <c r="C58" s="391"/>
      <c r="D58" s="391"/>
      <c r="E58" s="391"/>
      <c r="F58" s="391"/>
      <c r="G58" s="391"/>
      <c r="H58" s="392"/>
      <c r="I58" s="391"/>
      <c r="J58" s="393"/>
      <c r="K58" s="393"/>
      <c r="L58" s="393"/>
      <c r="M58" s="391"/>
      <c r="N58" s="393"/>
      <c r="O58" s="393"/>
      <c r="P58" s="393"/>
      <c r="Q58" s="393"/>
      <c r="R58" s="393"/>
      <c r="S58" s="393"/>
      <c r="T58" s="393"/>
      <c r="U58" s="391"/>
      <c r="V58" s="393"/>
      <c r="W58" s="393"/>
      <c r="X58" s="391"/>
      <c r="Y58" s="394"/>
      <c r="Z58" s="31"/>
      <c r="AA58" s="31"/>
    </row>
    <row r="59" spans="1:27" s="30" customFormat="1" ht="34.5" customHeight="1" hidden="1">
      <c r="A59" s="337"/>
      <c r="B59" s="338"/>
      <c r="C59" s="391"/>
      <c r="D59" s="391"/>
      <c r="E59" s="391"/>
      <c r="F59" s="391"/>
      <c r="G59" s="391"/>
      <c r="H59" s="392"/>
      <c r="I59" s="391"/>
      <c r="J59" s="393"/>
      <c r="K59" s="393"/>
      <c r="L59" s="393"/>
      <c r="M59" s="391"/>
      <c r="N59" s="393"/>
      <c r="O59" s="393"/>
      <c r="P59" s="393"/>
      <c r="Q59" s="393"/>
      <c r="R59" s="393"/>
      <c r="S59" s="393"/>
      <c r="T59" s="393"/>
      <c r="U59" s="391"/>
      <c r="V59" s="393"/>
      <c r="W59" s="393"/>
      <c r="X59" s="391"/>
      <c r="Y59" s="394"/>
      <c r="Z59" s="31"/>
      <c r="AA59" s="31"/>
    </row>
    <row r="60" spans="1:27" s="17" customFormat="1" ht="45" customHeight="1" hidden="1">
      <c r="A60" s="337"/>
      <c r="B60" s="340"/>
      <c r="C60" s="391"/>
      <c r="D60" s="391"/>
      <c r="E60" s="391"/>
      <c r="F60" s="391"/>
      <c r="G60" s="391"/>
      <c r="H60" s="395">
        <f>I60+M60+Q60+U60</f>
        <v>0</v>
      </c>
      <c r="I60" s="390">
        <f>J60+K60+L60</f>
        <v>0</v>
      </c>
      <c r="J60" s="396"/>
      <c r="K60" s="390"/>
      <c r="L60" s="390"/>
      <c r="M60" s="390">
        <f>N60+O60+P60</f>
        <v>0</v>
      </c>
      <c r="N60" s="396"/>
      <c r="O60" s="390"/>
      <c r="P60" s="390"/>
      <c r="Q60" s="390">
        <f>R60+S60+T60</f>
        <v>0</v>
      </c>
      <c r="R60" s="396"/>
      <c r="S60" s="390"/>
      <c r="T60" s="390"/>
      <c r="U60" s="390">
        <f>V60+W60+X60</f>
        <v>0</v>
      </c>
      <c r="V60" s="396"/>
      <c r="W60" s="390"/>
      <c r="X60" s="390"/>
      <c r="Y60" s="394"/>
      <c r="Z60" s="36"/>
      <c r="AA60" s="36"/>
    </row>
    <row r="61" spans="1:27" s="39" customFormat="1" ht="25.5" customHeight="1">
      <c r="A61" s="329"/>
      <c r="B61" s="330" t="s">
        <v>47</v>
      </c>
      <c r="C61" s="331"/>
      <c r="D61" s="397">
        <v>2</v>
      </c>
      <c r="E61" s="332"/>
      <c r="F61" s="329"/>
      <c r="G61" s="333"/>
      <c r="H61" s="389">
        <f>SUM(H44:H49)</f>
        <v>25</v>
      </c>
      <c r="I61" s="334">
        <f>J61+K61+L61</f>
        <v>0</v>
      </c>
      <c r="J61" s="335">
        <f>J44+J46</f>
        <v>0</v>
      </c>
      <c r="K61" s="335">
        <f>K44+K46</f>
        <v>0</v>
      </c>
      <c r="L61" s="335">
        <f>L44+L46</f>
        <v>0</v>
      </c>
      <c r="M61" s="334">
        <f>M44+M46+M48+M50+M52</f>
        <v>0</v>
      </c>
      <c r="N61" s="335">
        <f>N44+N46</f>
        <v>0</v>
      </c>
      <c r="O61" s="335">
        <f>O44+O46</f>
        <v>0</v>
      </c>
      <c r="P61" s="335">
        <f>P44+P46</f>
        <v>0</v>
      </c>
      <c r="Q61" s="334">
        <f>Q44+Q46+Q48+Q50+Q52</f>
        <v>12</v>
      </c>
      <c r="R61" s="335">
        <f>R44+R46</f>
        <v>0</v>
      </c>
      <c r="S61" s="335">
        <f>S44+S46</f>
        <v>0</v>
      </c>
      <c r="T61" s="335">
        <f>T44+T46+T48</f>
        <v>12</v>
      </c>
      <c r="U61" s="334">
        <f>U44+U46+U48+U50+U52</f>
        <v>13</v>
      </c>
      <c r="V61" s="335">
        <f>V44+V46</f>
        <v>13</v>
      </c>
      <c r="W61" s="335">
        <f>W44+W46</f>
        <v>0</v>
      </c>
      <c r="X61" s="335">
        <f>X44+X46</f>
        <v>0</v>
      </c>
      <c r="Y61" s="335"/>
      <c r="Z61" s="44"/>
      <c r="AA61" s="44"/>
    </row>
    <row r="62" spans="1:27" s="39" customFormat="1" ht="66.75" customHeight="1">
      <c r="A62" s="408">
        <v>5</v>
      </c>
      <c r="B62" s="431" t="s">
        <v>134</v>
      </c>
      <c r="C62" s="432" t="s">
        <v>135</v>
      </c>
      <c r="D62" s="433"/>
      <c r="E62" s="434"/>
      <c r="F62" s="408"/>
      <c r="G62" s="406"/>
      <c r="H62" s="435">
        <f>I62+M62+Q62+U62</f>
        <v>350</v>
      </c>
      <c r="I62" s="436"/>
      <c r="J62" s="437"/>
      <c r="K62" s="437"/>
      <c r="L62" s="437"/>
      <c r="M62" s="436">
        <f>N62+O62+P62</f>
        <v>215</v>
      </c>
      <c r="N62" s="436">
        <v>25</v>
      </c>
      <c r="O62" s="436">
        <v>90</v>
      </c>
      <c r="P62" s="436">
        <v>100</v>
      </c>
      <c r="Q62" s="436">
        <f>R62+S62+T62</f>
        <v>110</v>
      </c>
      <c r="R62" s="436">
        <v>40</v>
      </c>
      <c r="S62" s="436">
        <v>35</v>
      </c>
      <c r="T62" s="436">
        <v>35</v>
      </c>
      <c r="U62" s="436">
        <f>V62+W62+X62</f>
        <v>25</v>
      </c>
      <c r="V62" s="436">
        <v>25</v>
      </c>
      <c r="W62" s="437"/>
      <c r="X62" s="437"/>
      <c r="Y62" s="438" t="s">
        <v>156</v>
      </c>
      <c r="Z62" s="44"/>
      <c r="AA62" s="44"/>
    </row>
    <row r="63" spans="1:25" s="42" customFormat="1" ht="34.5" customHeight="1">
      <c r="A63" s="398"/>
      <c r="B63" s="399" t="s">
        <v>48</v>
      </c>
      <c r="C63" s="400"/>
      <c r="D63" s="401">
        <f>D26+D34</f>
        <v>19.951</v>
      </c>
      <c r="E63" s="401">
        <f>E26+E34</f>
        <v>150.117</v>
      </c>
      <c r="F63" s="402" t="s">
        <v>59</v>
      </c>
      <c r="G63" s="403"/>
      <c r="H63" s="349">
        <f>H26+H34+H42+H61+H62</f>
        <v>1200</v>
      </c>
      <c r="I63" s="350">
        <f>J63+K63+L63</f>
        <v>0</v>
      </c>
      <c r="J63" s="350">
        <f>J26+J34+J42+J61+J62</f>
        <v>0</v>
      </c>
      <c r="K63" s="350">
        <f aca="true" t="shared" si="6" ref="K63:X63">K26+K34+K42+K61+K62</f>
        <v>0</v>
      </c>
      <c r="L63" s="350">
        <f t="shared" si="6"/>
        <v>0</v>
      </c>
      <c r="M63" s="350">
        <f>N63+O63+P63</f>
        <v>609</v>
      </c>
      <c r="N63" s="350">
        <f t="shared" si="6"/>
        <v>25</v>
      </c>
      <c r="O63" s="350">
        <f t="shared" si="6"/>
        <v>146</v>
      </c>
      <c r="P63" s="350">
        <f t="shared" si="6"/>
        <v>438</v>
      </c>
      <c r="Q63" s="350">
        <f>R63+S63+T63</f>
        <v>553</v>
      </c>
      <c r="R63" s="350">
        <f t="shared" si="6"/>
        <v>418</v>
      </c>
      <c r="S63" s="350">
        <f t="shared" si="6"/>
        <v>88</v>
      </c>
      <c r="T63" s="350">
        <f t="shared" si="6"/>
        <v>47</v>
      </c>
      <c r="U63" s="350">
        <f t="shared" si="6"/>
        <v>38</v>
      </c>
      <c r="V63" s="350">
        <f>V26+V34+V42+V61+V62</f>
        <v>38</v>
      </c>
      <c r="W63" s="350">
        <f t="shared" si="6"/>
        <v>0</v>
      </c>
      <c r="X63" s="350">
        <f t="shared" si="6"/>
        <v>0</v>
      </c>
      <c r="Y63" s="404"/>
    </row>
    <row r="64" spans="1:25" s="42" customFormat="1" ht="27" customHeight="1">
      <c r="A64" s="976"/>
      <c r="B64" s="977" t="s">
        <v>49</v>
      </c>
      <c r="C64" s="980" t="s">
        <v>31</v>
      </c>
      <c r="D64" s="980"/>
      <c r="E64" s="980"/>
      <c r="F64" s="405" t="s">
        <v>59</v>
      </c>
      <c r="G64" s="406"/>
      <c r="H64" s="407">
        <f>I64+M64+Q64+U64</f>
        <v>2279</v>
      </c>
      <c r="I64" s="407">
        <f>J64+K64+L64</f>
        <v>723</v>
      </c>
      <c r="J64" s="407">
        <v>349</v>
      </c>
      <c r="K64" s="407">
        <v>245</v>
      </c>
      <c r="L64" s="407">
        <v>129</v>
      </c>
      <c r="M64" s="407">
        <f>N64+O64+P64</f>
        <v>507</v>
      </c>
      <c r="N64" s="407">
        <v>240</v>
      </c>
      <c r="O64" s="407">
        <v>170</v>
      </c>
      <c r="P64" s="407">
        <v>97</v>
      </c>
      <c r="Q64" s="407">
        <f>R64+S64+T64</f>
        <v>512</v>
      </c>
      <c r="R64" s="407">
        <v>104</v>
      </c>
      <c r="S64" s="407">
        <v>184</v>
      </c>
      <c r="T64" s="407">
        <v>224</v>
      </c>
      <c r="U64" s="407">
        <f>V64+W64+X64</f>
        <v>537</v>
      </c>
      <c r="V64" s="407">
        <v>119</v>
      </c>
      <c r="W64" s="407">
        <v>129</v>
      </c>
      <c r="X64" s="407">
        <v>289</v>
      </c>
      <c r="Y64" s="985" t="s">
        <v>152</v>
      </c>
    </row>
    <row r="65" spans="1:27" s="17" customFormat="1" ht="28.5" customHeight="1">
      <c r="A65" s="976"/>
      <c r="B65" s="978"/>
      <c r="C65" s="980" t="s">
        <v>29</v>
      </c>
      <c r="D65" s="980"/>
      <c r="E65" s="980"/>
      <c r="F65" s="405" t="s">
        <v>59</v>
      </c>
      <c r="G65" s="406"/>
      <c r="H65" s="407">
        <f>I65+M65+Q65+U65</f>
        <v>21</v>
      </c>
      <c r="I65" s="407">
        <f>J65+K65+L65</f>
        <v>3</v>
      </c>
      <c r="J65" s="407">
        <v>1</v>
      </c>
      <c r="K65" s="407">
        <v>1</v>
      </c>
      <c r="L65" s="407">
        <v>1</v>
      </c>
      <c r="M65" s="407">
        <f>N65+O65+P65</f>
        <v>15</v>
      </c>
      <c r="N65" s="407">
        <v>5</v>
      </c>
      <c r="O65" s="407">
        <v>5</v>
      </c>
      <c r="P65" s="407">
        <v>5</v>
      </c>
      <c r="Q65" s="407">
        <f>R65+S65+T65</f>
        <v>0</v>
      </c>
      <c r="R65" s="407">
        <v>0</v>
      </c>
      <c r="S65" s="407">
        <v>0</v>
      </c>
      <c r="T65" s="407">
        <v>0</v>
      </c>
      <c r="U65" s="407">
        <f>V65+W65+X65</f>
        <v>3</v>
      </c>
      <c r="V65" s="407">
        <v>1</v>
      </c>
      <c r="W65" s="407">
        <v>1</v>
      </c>
      <c r="X65" s="407">
        <v>1</v>
      </c>
      <c r="Y65" s="986"/>
      <c r="Z65" s="36"/>
      <c r="AA65" s="36"/>
    </row>
    <row r="66" spans="1:27" s="17" customFormat="1" ht="28.5" customHeight="1">
      <c r="A66" s="976"/>
      <c r="B66" s="979"/>
      <c r="C66" s="981" t="s">
        <v>7</v>
      </c>
      <c r="D66" s="981"/>
      <c r="E66" s="981"/>
      <c r="F66" s="408" t="s">
        <v>59</v>
      </c>
      <c r="G66" s="406"/>
      <c r="H66" s="407">
        <f>I66+M66+Q66+U66</f>
        <v>2300</v>
      </c>
      <c r="I66" s="407">
        <f>J66+K66+L66</f>
        <v>726</v>
      </c>
      <c r="J66" s="407">
        <f>J64+J65</f>
        <v>350</v>
      </c>
      <c r="K66" s="407">
        <f>K64+K65</f>
        <v>246</v>
      </c>
      <c r="L66" s="407">
        <f>L64+L65</f>
        <v>130</v>
      </c>
      <c r="M66" s="407">
        <f>N66+O66+P66</f>
        <v>522</v>
      </c>
      <c r="N66" s="407">
        <f>N64+N65</f>
        <v>245</v>
      </c>
      <c r="O66" s="407">
        <f>O64+O65</f>
        <v>175</v>
      </c>
      <c r="P66" s="407">
        <f>P64+P65</f>
        <v>102</v>
      </c>
      <c r="Q66" s="407">
        <f>R66+S66+T66</f>
        <v>512</v>
      </c>
      <c r="R66" s="407">
        <f>R64+R65</f>
        <v>104</v>
      </c>
      <c r="S66" s="407">
        <f>S64+S65</f>
        <v>184</v>
      </c>
      <c r="T66" s="407">
        <f>T64+T65</f>
        <v>224</v>
      </c>
      <c r="U66" s="407">
        <f>V66+W66+X66</f>
        <v>540</v>
      </c>
      <c r="V66" s="407">
        <f>V64+V65</f>
        <v>120</v>
      </c>
      <c r="W66" s="407">
        <f>W64+W65</f>
        <v>130</v>
      </c>
      <c r="X66" s="407">
        <f>X64+X65</f>
        <v>290</v>
      </c>
      <c r="Y66" s="987"/>
      <c r="Z66" s="36"/>
      <c r="AA66" s="36"/>
    </row>
    <row r="67" spans="1:27" s="17" customFormat="1" ht="12.75" customHeight="1">
      <c r="A67" s="45"/>
      <c r="B67" s="223"/>
      <c r="C67" s="224"/>
      <c r="D67" s="224"/>
      <c r="E67" s="224"/>
      <c r="F67" s="225"/>
      <c r="G67" s="226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8"/>
      <c r="Z67" s="36"/>
      <c r="AA67" s="36"/>
    </row>
    <row r="68" spans="1:27" s="17" customFormat="1" ht="31.5" customHeight="1">
      <c r="A68" s="52"/>
      <c r="B68" s="975" t="s">
        <v>85</v>
      </c>
      <c r="C68" s="975"/>
      <c r="D68" s="430"/>
      <c r="E68" s="490"/>
      <c r="F68" s="490" t="s">
        <v>88</v>
      </c>
      <c r="G68" s="490"/>
      <c r="H68" s="49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36"/>
      <c r="AA68" s="36"/>
    </row>
    <row r="69" spans="1:27" s="17" customFormat="1" ht="31.5" customHeight="1">
      <c r="A69" s="52"/>
      <c r="B69" s="975" t="s">
        <v>86</v>
      </c>
      <c r="C69" s="975"/>
      <c r="D69" s="430"/>
      <c r="E69" s="490"/>
      <c r="F69" s="490" t="s">
        <v>89</v>
      </c>
      <c r="G69" s="490"/>
      <c r="H69" s="49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36"/>
      <c r="AA69" s="36"/>
    </row>
    <row r="70" spans="1:27" s="17" customFormat="1" ht="31.5" customHeight="1">
      <c r="A70" s="52"/>
      <c r="B70" s="975" t="s">
        <v>87</v>
      </c>
      <c r="C70" s="975"/>
      <c r="D70" s="430"/>
      <c r="E70" s="490"/>
      <c r="F70" s="490" t="s">
        <v>90</v>
      </c>
      <c r="G70" s="490"/>
      <c r="H70" s="49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36"/>
      <c r="AA70" s="36"/>
    </row>
    <row r="71" spans="1:27" s="17" customFormat="1" ht="43.5" customHeight="1">
      <c r="A71" s="52"/>
      <c r="B71" s="975" t="s">
        <v>84</v>
      </c>
      <c r="C71" s="975"/>
      <c r="D71" s="430"/>
      <c r="E71" s="490"/>
      <c r="F71" s="490" t="s">
        <v>91</v>
      </c>
      <c r="G71" s="490"/>
      <c r="H71" s="49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36"/>
      <c r="AA71" s="36"/>
    </row>
    <row r="73" ht="15.75">
      <c r="H73" s="15"/>
    </row>
    <row r="82" spans="1:31" s="3" customFormat="1" ht="15.75">
      <c r="A82" s="1"/>
      <c r="B82" s="2"/>
      <c r="C82" s="4"/>
      <c r="D82" s="1"/>
      <c r="E82" s="1"/>
      <c r="F82" s="19"/>
      <c r="G82" s="5"/>
      <c r="J82" s="6"/>
      <c r="N82" s="6"/>
      <c r="R82" s="6"/>
      <c r="V82" s="6"/>
      <c r="Y82" s="9"/>
      <c r="Z82" s="10"/>
      <c r="AA82" s="10"/>
      <c r="AB82" s="1"/>
      <c r="AC82" s="1"/>
      <c r="AD82" s="1"/>
      <c r="AE82" s="1"/>
    </row>
    <row r="83" spans="1:31" s="3" customFormat="1" ht="15.75">
      <c r="A83" s="1"/>
      <c r="B83" s="2"/>
      <c r="C83" s="4"/>
      <c r="D83" s="1"/>
      <c r="E83" s="1"/>
      <c r="F83" s="19"/>
      <c r="G83" s="5"/>
      <c r="J83" s="6"/>
      <c r="N83" s="6"/>
      <c r="R83" s="6"/>
      <c r="V83" s="6"/>
      <c r="Y83" s="9"/>
      <c r="Z83" s="10"/>
      <c r="AA83" s="10"/>
      <c r="AB83" s="1"/>
      <c r="AC83" s="1"/>
      <c r="AD83" s="1"/>
      <c r="AE83" s="1"/>
    </row>
    <row r="84" spans="1:31" s="3" customFormat="1" ht="15.75">
      <c r="A84" s="1"/>
      <c r="B84" s="2"/>
      <c r="C84" s="4"/>
      <c r="D84" s="1"/>
      <c r="E84" s="1"/>
      <c r="F84" s="19"/>
      <c r="G84" s="5"/>
      <c r="J84" s="6"/>
      <c r="N84" s="6"/>
      <c r="R84" s="6"/>
      <c r="V84" s="6"/>
      <c r="Y84" s="9"/>
      <c r="Z84" s="10"/>
      <c r="AA84" s="10"/>
      <c r="AB84" s="1"/>
      <c r="AC84" s="1"/>
      <c r="AD84" s="1"/>
      <c r="AE84" s="1"/>
    </row>
  </sheetData>
  <sheetProtection/>
  <mergeCells count="221">
    <mergeCell ref="Y28:Y29"/>
    <mergeCell ref="Y36:Y41"/>
    <mergeCell ref="Y64:Y66"/>
    <mergeCell ref="T48:T49"/>
    <mergeCell ref="U48:U49"/>
    <mergeCell ref="V48:V49"/>
    <mergeCell ref="W48:W49"/>
    <mergeCell ref="X48:X49"/>
    <mergeCell ref="Y48:Y49"/>
    <mergeCell ref="T46:T47"/>
    <mergeCell ref="B69:C69"/>
    <mergeCell ref="B70:C70"/>
    <mergeCell ref="B71:C71"/>
    <mergeCell ref="A64:A66"/>
    <mergeCell ref="B64:B66"/>
    <mergeCell ref="C64:E64"/>
    <mergeCell ref="C65:E65"/>
    <mergeCell ref="C66:E66"/>
    <mergeCell ref="B68:C68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A48:A49"/>
    <mergeCell ref="C48:C49"/>
    <mergeCell ref="D48:D49"/>
    <mergeCell ref="E48:E49"/>
    <mergeCell ref="F48:F49"/>
    <mergeCell ref="G48:G49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W36:W38"/>
    <mergeCell ref="X36:X38"/>
    <mergeCell ref="C39:C41"/>
    <mergeCell ref="D39:D41"/>
    <mergeCell ref="E39:E41"/>
    <mergeCell ref="F39:F41"/>
    <mergeCell ref="G39:G41"/>
    <mergeCell ref="H39:H41"/>
    <mergeCell ref="Q36:Q38"/>
    <mergeCell ref="R36:R38"/>
    <mergeCell ref="S36:S38"/>
    <mergeCell ref="T36:T38"/>
    <mergeCell ref="U36:U38"/>
    <mergeCell ref="V36:V38"/>
    <mergeCell ref="K36:K38"/>
    <mergeCell ref="L36:L38"/>
    <mergeCell ref="M36:M38"/>
    <mergeCell ref="N36:N38"/>
    <mergeCell ref="O36:O38"/>
    <mergeCell ref="P36:P38"/>
    <mergeCell ref="W32:W33"/>
    <mergeCell ref="X32:X33"/>
    <mergeCell ref="Y32:Y33"/>
    <mergeCell ref="A36:A38"/>
    <mergeCell ref="C36:C38"/>
    <mergeCell ref="F36:F38"/>
    <mergeCell ref="G36:G38"/>
    <mergeCell ref="H36:H38"/>
    <mergeCell ref="I36:I38"/>
    <mergeCell ref="J36:J38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Y30:Y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28:A29"/>
    <mergeCell ref="A30:A31"/>
    <mergeCell ref="C30:C31"/>
    <mergeCell ref="D30:D31"/>
    <mergeCell ref="E30:E31"/>
    <mergeCell ref="F30:F31"/>
    <mergeCell ref="H22:H23"/>
    <mergeCell ref="Y22:Y23"/>
    <mergeCell ref="A24:A25"/>
    <mergeCell ref="C24:C25"/>
    <mergeCell ref="D24:D25"/>
    <mergeCell ref="E24:E25"/>
    <mergeCell ref="F24:F25"/>
    <mergeCell ref="G24:G25"/>
    <mergeCell ref="A22:A23"/>
    <mergeCell ref="C22:C23"/>
    <mergeCell ref="D22:D23"/>
    <mergeCell ref="E22:E23"/>
    <mergeCell ref="F22:F23"/>
    <mergeCell ref="G22:G23"/>
    <mergeCell ref="Y18:Y19"/>
    <mergeCell ref="A20:A21"/>
    <mergeCell ref="C20:C21"/>
    <mergeCell ref="D20:D21"/>
    <mergeCell ref="E20:E21"/>
    <mergeCell ref="F20:F21"/>
    <mergeCell ref="G20:G21"/>
    <mergeCell ref="H20:H21"/>
    <mergeCell ref="Y20:Y21"/>
    <mergeCell ref="R14:T14"/>
    <mergeCell ref="U14:U15"/>
    <mergeCell ref="V14:X14"/>
    <mergeCell ref="H18:H19"/>
    <mergeCell ref="H13:H15"/>
    <mergeCell ref="I13:X13"/>
    <mergeCell ref="Y13:Y15"/>
    <mergeCell ref="J14:L14"/>
    <mergeCell ref="M14:M15"/>
    <mergeCell ref="N14:P14"/>
    <mergeCell ref="A18:A19"/>
    <mergeCell ref="C18:C19"/>
    <mergeCell ref="D18:D19"/>
    <mergeCell ref="E18:E19"/>
    <mergeCell ref="F18:F19"/>
    <mergeCell ref="G18:G19"/>
    <mergeCell ref="Q14:Q15"/>
    <mergeCell ref="A13:A15"/>
    <mergeCell ref="B13:B15"/>
    <mergeCell ref="C13:C15"/>
    <mergeCell ref="D13:E13"/>
    <mergeCell ref="F13:F15"/>
    <mergeCell ref="G13:G15"/>
    <mergeCell ref="D14:D15"/>
    <mergeCell ref="E14:E15"/>
    <mergeCell ref="I14:I15"/>
    <mergeCell ref="B4:C4"/>
    <mergeCell ref="B5:C5"/>
    <mergeCell ref="A7:Y7"/>
    <mergeCell ref="A8:Y8"/>
    <mergeCell ref="H4:Y4"/>
    <mergeCell ref="H5:Y5"/>
    <mergeCell ref="B1:C1"/>
    <mergeCell ref="B2:C2"/>
    <mergeCell ref="B3:C3"/>
    <mergeCell ref="H1:Y1"/>
    <mergeCell ref="H2:Y2"/>
    <mergeCell ref="H3:Y3"/>
  </mergeCells>
  <printOptions/>
  <pageMargins left="1.17" right="0.25" top="0.34270833333333334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AE84"/>
  <sheetViews>
    <sheetView view="pageBreakPreview" zoomScale="40" zoomScaleNormal="60" zoomScaleSheetLayoutView="40" workbookViewId="0" topLeftCell="A21">
      <selection activeCell="D77" sqref="D77"/>
    </sheetView>
  </sheetViews>
  <sheetFormatPr defaultColWidth="9.00390625" defaultRowHeight="12.75"/>
  <cols>
    <col min="1" max="1" width="7.25390625" style="1" customWidth="1"/>
    <col min="2" max="2" width="76.25390625" style="2" customWidth="1"/>
    <col min="3" max="3" width="51.125" style="4" customWidth="1"/>
    <col min="4" max="4" width="13.125" style="1" customWidth="1"/>
    <col min="5" max="5" width="14.75390625" style="1" customWidth="1"/>
    <col min="6" max="6" width="12.125" style="19" customWidth="1"/>
    <col min="7" max="7" width="14.875" style="5" customWidth="1"/>
    <col min="8" max="8" width="16.00390625" style="3" customWidth="1"/>
    <col min="9" max="9" width="12.25390625" style="3" customWidth="1"/>
    <col min="10" max="10" width="12.25390625" style="6" customWidth="1"/>
    <col min="11" max="13" width="12.25390625" style="3" customWidth="1"/>
    <col min="14" max="14" width="12.25390625" style="6" customWidth="1"/>
    <col min="15" max="17" width="12.25390625" style="3" customWidth="1"/>
    <col min="18" max="18" width="12.25390625" style="6" customWidth="1"/>
    <col min="19" max="21" width="12.25390625" style="3" customWidth="1"/>
    <col min="22" max="22" width="12.25390625" style="6" customWidth="1"/>
    <col min="23" max="24" width="12.25390625" style="3" customWidth="1"/>
    <col min="25" max="25" width="11.87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6.25" customHeight="1">
      <c r="B1" s="826" t="s">
        <v>93</v>
      </c>
      <c r="C1" s="826"/>
      <c r="D1" s="428"/>
      <c r="E1" s="429"/>
      <c r="F1" s="429"/>
      <c r="G1" s="427"/>
      <c r="H1" s="439"/>
      <c r="I1" s="440"/>
      <c r="J1" s="440"/>
      <c r="K1" s="441"/>
      <c r="L1" s="440"/>
      <c r="M1" s="440"/>
      <c r="N1" s="440"/>
      <c r="O1" s="441"/>
      <c r="P1" s="440"/>
      <c r="Q1" s="826" t="s">
        <v>98</v>
      </c>
      <c r="R1" s="826"/>
      <c r="S1" s="826"/>
      <c r="T1" s="826"/>
      <c r="U1" s="826"/>
      <c r="V1" s="826"/>
      <c r="W1" s="826"/>
      <c r="X1" s="826"/>
      <c r="Y1" s="826"/>
      <c r="Z1" s="58"/>
    </row>
    <row r="2" spans="2:26" ht="26.25" customHeight="1">
      <c r="B2" s="826" t="s">
        <v>94</v>
      </c>
      <c r="C2" s="826"/>
      <c r="D2" s="428"/>
      <c r="E2" s="429"/>
      <c r="F2" s="429"/>
      <c r="G2" s="427"/>
      <c r="H2" s="439"/>
      <c r="I2" s="440"/>
      <c r="J2" s="440"/>
      <c r="K2" s="441"/>
      <c r="L2" s="440"/>
      <c r="M2" s="440"/>
      <c r="N2" s="440"/>
      <c r="O2" s="441"/>
      <c r="P2" s="440"/>
      <c r="Q2" s="826" t="s">
        <v>99</v>
      </c>
      <c r="R2" s="826"/>
      <c r="S2" s="826"/>
      <c r="T2" s="826"/>
      <c r="U2" s="826"/>
      <c r="V2" s="826"/>
      <c r="W2" s="826"/>
      <c r="X2" s="826"/>
      <c r="Y2" s="826"/>
      <c r="Z2" s="58"/>
    </row>
    <row r="3" spans="2:26" ht="26.25" customHeight="1">
      <c r="B3" s="826" t="s">
        <v>95</v>
      </c>
      <c r="C3" s="826"/>
      <c r="D3" s="428"/>
      <c r="E3" s="429"/>
      <c r="F3" s="429"/>
      <c r="G3" s="427"/>
      <c r="H3" s="439"/>
      <c r="I3" s="440"/>
      <c r="J3" s="440"/>
      <c r="K3" s="441"/>
      <c r="L3" s="440"/>
      <c r="M3" s="440"/>
      <c r="N3" s="440"/>
      <c r="O3" s="441"/>
      <c r="P3" s="440"/>
      <c r="Q3" s="826" t="s">
        <v>95</v>
      </c>
      <c r="R3" s="826"/>
      <c r="S3" s="826"/>
      <c r="T3" s="826"/>
      <c r="U3" s="826"/>
      <c r="V3" s="826"/>
      <c r="W3" s="826"/>
      <c r="X3" s="826"/>
      <c r="Y3" s="826"/>
      <c r="Z3" s="58"/>
    </row>
    <row r="4" spans="2:26" ht="26.25" customHeight="1">
      <c r="B4" s="826" t="s">
        <v>96</v>
      </c>
      <c r="C4" s="826"/>
      <c r="D4" s="428"/>
      <c r="E4" s="429"/>
      <c r="F4" s="429"/>
      <c r="G4" s="427"/>
      <c r="H4" s="439"/>
      <c r="I4" s="440"/>
      <c r="J4" s="440"/>
      <c r="K4" s="441"/>
      <c r="L4" s="440"/>
      <c r="M4" s="440"/>
      <c r="N4" s="440"/>
      <c r="O4" s="441"/>
      <c r="P4" s="440"/>
      <c r="Q4" s="826" t="s">
        <v>100</v>
      </c>
      <c r="R4" s="826"/>
      <c r="S4" s="826"/>
      <c r="T4" s="826"/>
      <c r="U4" s="826"/>
      <c r="V4" s="826"/>
      <c r="W4" s="826"/>
      <c r="X4" s="826"/>
      <c r="Y4" s="826"/>
      <c r="Z4" s="58"/>
    </row>
    <row r="5" spans="2:26" ht="26.25" customHeight="1">
      <c r="B5" s="826" t="s">
        <v>142</v>
      </c>
      <c r="C5" s="826"/>
      <c r="D5" s="428"/>
      <c r="E5" s="429"/>
      <c r="F5" s="429"/>
      <c r="G5" s="427"/>
      <c r="H5" s="439"/>
      <c r="I5" s="440"/>
      <c r="J5" s="440"/>
      <c r="K5" s="441"/>
      <c r="L5" s="440"/>
      <c r="M5" s="440"/>
      <c r="N5" s="440"/>
      <c r="O5" s="441"/>
      <c r="P5" s="440"/>
      <c r="Q5" s="826" t="s">
        <v>142</v>
      </c>
      <c r="R5" s="826"/>
      <c r="S5" s="826"/>
      <c r="T5" s="826"/>
      <c r="U5" s="826"/>
      <c r="V5" s="826"/>
      <c r="W5" s="826"/>
      <c r="X5" s="826"/>
      <c r="Y5" s="826"/>
      <c r="Z5" s="58"/>
    </row>
    <row r="6" spans="2:26" ht="12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158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159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8.75">
      <c r="A10" s="410"/>
      <c r="B10" s="416" t="s">
        <v>101</v>
      </c>
      <c r="C10" s="417">
        <v>1200</v>
      </c>
      <c r="D10" s="418" t="s">
        <v>59</v>
      </c>
      <c r="E10" s="418"/>
      <c r="F10" s="419"/>
      <c r="G10" s="420"/>
      <c r="H10" s="421"/>
      <c r="I10" s="422"/>
      <c r="J10" s="422"/>
      <c r="K10" s="423"/>
      <c r="L10" s="422"/>
      <c r="M10" s="422"/>
      <c r="N10" s="422"/>
      <c r="O10" s="423"/>
      <c r="P10" s="422"/>
      <c r="Q10" s="422"/>
      <c r="R10" s="422"/>
      <c r="S10" s="423"/>
      <c r="T10" s="422"/>
      <c r="U10" s="422"/>
      <c r="V10" s="422"/>
      <c r="W10" s="423"/>
      <c r="X10" s="422"/>
      <c r="Y10" s="422"/>
      <c r="Z10" s="56"/>
    </row>
    <row r="11" spans="1:26" ht="25.5" customHeight="1">
      <c r="A11" s="410"/>
      <c r="B11" s="416" t="s">
        <v>102</v>
      </c>
      <c r="C11" s="417">
        <v>2300</v>
      </c>
      <c r="D11" s="418" t="s">
        <v>59</v>
      </c>
      <c r="E11" s="418"/>
      <c r="F11" s="419"/>
      <c r="G11" s="420"/>
      <c r="H11" s="421"/>
      <c r="I11" s="422"/>
      <c r="J11" s="422"/>
      <c r="K11" s="423"/>
      <c r="L11" s="422"/>
      <c r="M11" s="422"/>
      <c r="N11" s="422"/>
      <c r="O11" s="423"/>
      <c r="P11" s="422"/>
      <c r="Q11" s="422"/>
      <c r="R11" s="422"/>
      <c r="S11" s="423"/>
      <c r="T11" s="422"/>
      <c r="U11" s="422"/>
      <c r="V11" s="422"/>
      <c r="W11" s="423"/>
      <c r="X11" s="422"/>
      <c r="Y11" s="422"/>
      <c r="Z11" s="56"/>
    </row>
    <row r="12" spans="1:25" ht="14.25" customHeight="1" thickBot="1">
      <c r="A12" s="410"/>
      <c r="B12" s="424"/>
      <c r="C12" s="425"/>
      <c r="D12" s="410"/>
      <c r="E12" s="409"/>
      <c r="F12" s="411"/>
      <c r="G12" s="412"/>
      <c r="H12" s="413"/>
      <c r="I12" s="413"/>
      <c r="J12" s="414"/>
      <c r="K12" s="413"/>
      <c r="L12" s="413"/>
      <c r="M12" s="413"/>
      <c r="N12" s="414"/>
      <c r="O12" s="413"/>
      <c r="P12" s="413"/>
      <c r="Q12" s="413"/>
      <c r="R12" s="414"/>
      <c r="S12" s="413"/>
      <c r="T12" s="413"/>
      <c r="U12" s="413"/>
      <c r="V12" s="414"/>
      <c r="W12" s="413"/>
      <c r="X12" s="413"/>
      <c r="Y12" s="415"/>
    </row>
    <row r="13" spans="1:26" s="10" customFormat="1" ht="17.25" customHeight="1" thickBot="1">
      <c r="A13" s="829" t="s">
        <v>0</v>
      </c>
      <c r="B13" s="832" t="s">
        <v>1</v>
      </c>
      <c r="C13" s="835" t="s">
        <v>58</v>
      </c>
      <c r="D13" s="838" t="s">
        <v>3</v>
      </c>
      <c r="E13" s="838"/>
      <c r="F13" s="839" t="s">
        <v>24</v>
      </c>
      <c r="G13" s="842" t="s">
        <v>25</v>
      </c>
      <c r="H13" s="860" t="s">
        <v>26</v>
      </c>
      <c r="I13" s="861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3"/>
      <c r="Y13" s="829" t="s">
        <v>23</v>
      </c>
      <c r="Z13" s="11"/>
    </row>
    <row r="14" spans="1:26" s="10" customFormat="1" ht="20.25" customHeight="1">
      <c r="A14" s="830"/>
      <c r="B14" s="833"/>
      <c r="C14" s="836"/>
      <c r="D14" s="836" t="s">
        <v>4</v>
      </c>
      <c r="E14" s="836" t="s">
        <v>5</v>
      </c>
      <c r="F14" s="840"/>
      <c r="G14" s="843"/>
      <c r="H14" s="827"/>
      <c r="I14" s="827" t="s">
        <v>6</v>
      </c>
      <c r="J14" s="845" t="s">
        <v>8</v>
      </c>
      <c r="K14" s="845"/>
      <c r="L14" s="845"/>
      <c r="M14" s="827" t="s">
        <v>21</v>
      </c>
      <c r="N14" s="845" t="s">
        <v>8</v>
      </c>
      <c r="O14" s="845"/>
      <c r="P14" s="845"/>
      <c r="Q14" s="827" t="s">
        <v>22</v>
      </c>
      <c r="R14" s="845" t="s">
        <v>8</v>
      </c>
      <c r="S14" s="845"/>
      <c r="T14" s="845"/>
      <c r="U14" s="827" t="s">
        <v>28</v>
      </c>
      <c r="V14" s="845" t="s">
        <v>8</v>
      </c>
      <c r="W14" s="845"/>
      <c r="X14" s="858"/>
      <c r="Y14" s="830"/>
      <c r="Z14" s="11"/>
    </row>
    <row r="15" spans="1:26" s="10" customFormat="1" ht="21.75" customHeight="1" thickBot="1">
      <c r="A15" s="831"/>
      <c r="B15" s="834"/>
      <c r="C15" s="837"/>
      <c r="D15" s="837"/>
      <c r="E15" s="837"/>
      <c r="F15" s="841"/>
      <c r="G15" s="844"/>
      <c r="H15" s="828"/>
      <c r="I15" s="828"/>
      <c r="J15" s="237" t="s">
        <v>9</v>
      </c>
      <c r="K15" s="238" t="s">
        <v>10</v>
      </c>
      <c r="L15" s="239" t="s">
        <v>11</v>
      </c>
      <c r="M15" s="828"/>
      <c r="N15" s="237" t="s">
        <v>12</v>
      </c>
      <c r="O15" s="238" t="s">
        <v>13</v>
      </c>
      <c r="P15" s="239" t="s">
        <v>14</v>
      </c>
      <c r="Q15" s="828"/>
      <c r="R15" s="237" t="s">
        <v>15</v>
      </c>
      <c r="S15" s="238" t="s">
        <v>16</v>
      </c>
      <c r="T15" s="239" t="s">
        <v>17</v>
      </c>
      <c r="U15" s="828"/>
      <c r="V15" s="237" t="s">
        <v>18</v>
      </c>
      <c r="W15" s="238" t="s">
        <v>19</v>
      </c>
      <c r="X15" s="240" t="s">
        <v>20</v>
      </c>
      <c r="Y15" s="831"/>
      <c r="Z15" s="11"/>
    </row>
    <row r="16" spans="1:31" s="27" customFormat="1" ht="21" customHeight="1">
      <c r="A16" s="448">
        <v>1</v>
      </c>
      <c r="B16" s="448">
        <v>2</v>
      </c>
      <c r="C16" s="448">
        <v>3</v>
      </c>
      <c r="D16" s="448">
        <v>4</v>
      </c>
      <c r="E16" s="448">
        <v>5</v>
      </c>
      <c r="F16" s="449">
        <v>6</v>
      </c>
      <c r="G16" s="449">
        <v>7</v>
      </c>
      <c r="H16" s="450"/>
      <c r="I16" s="450">
        <v>9</v>
      </c>
      <c r="J16" s="451">
        <v>10</v>
      </c>
      <c r="K16" s="448">
        <v>11</v>
      </c>
      <c r="L16" s="452">
        <v>12</v>
      </c>
      <c r="M16" s="450">
        <v>13</v>
      </c>
      <c r="N16" s="451">
        <v>14</v>
      </c>
      <c r="O16" s="448">
        <v>15</v>
      </c>
      <c r="P16" s="452">
        <v>16</v>
      </c>
      <c r="Q16" s="450">
        <v>17</v>
      </c>
      <c r="R16" s="451">
        <v>18</v>
      </c>
      <c r="S16" s="448">
        <v>19</v>
      </c>
      <c r="T16" s="452">
        <v>20</v>
      </c>
      <c r="U16" s="450">
        <v>21</v>
      </c>
      <c r="V16" s="451">
        <v>22</v>
      </c>
      <c r="W16" s="448">
        <v>23</v>
      </c>
      <c r="X16" s="453">
        <v>24</v>
      </c>
      <c r="Y16" s="450">
        <v>25</v>
      </c>
      <c r="Z16" s="26"/>
      <c r="AE16" s="27" t="s">
        <v>27</v>
      </c>
    </row>
    <row r="17" spans="1:27" s="29" customFormat="1" ht="25.5" customHeight="1">
      <c r="A17" s="241">
        <v>1</v>
      </c>
      <c r="B17" s="242" t="s">
        <v>30</v>
      </c>
      <c r="C17" s="243"/>
      <c r="D17" s="244"/>
      <c r="E17" s="244"/>
      <c r="F17" s="241"/>
      <c r="G17" s="245"/>
      <c r="H17" s="246">
        <f>I17+M17+Q17+U17</f>
        <v>0</v>
      </c>
      <c r="I17" s="246">
        <f aca="true" t="shared" si="0" ref="I17:I35">J17+K17+L17</f>
        <v>0</v>
      </c>
      <c r="J17" s="247"/>
      <c r="K17" s="246"/>
      <c r="L17" s="246"/>
      <c r="M17" s="246">
        <f aca="true" t="shared" si="1" ref="M17:M35">N17+O17+P17</f>
        <v>0</v>
      </c>
      <c r="N17" s="247"/>
      <c r="O17" s="246"/>
      <c r="P17" s="246"/>
      <c r="Q17" s="246">
        <f aca="true" t="shared" si="2" ref="Q17:Q36">R17+S17+T17</f>
        <v>0</v>
      </c>
      <c r="R17" s="247"/>
      <c r="S17" s="246"/>
      <c r="T17" s="246"/>
      <c r="U17" s="246">
        <f aca="true" t="shared" si="3" ref="U17:U35">V17+W17+X17</f>
        <v>0</v>
      </c>
      <c r="V17" s="247"/>
      <c r="W17" s="246"/>
      <c r="X17" s="246"/>
      <c r="Y17" s="248"/>
      <c r="Z17" s="28"/>
      <c r="AA17" s="28"/>
    </row>
    <row r="18" spans="1:27" s="29" customFormat="1" ht="36.75" customHeight="1" hidden="1">
      <c r="A18" s="846" t="s">
        <v>112</v>
      </c>
      <c r="B18" s="250" t="s">
        <v>109</v>
      </c>
      <c r="C18" s="847" t="s">
        <v>157</v>
      </c>
      <c r="D18" s="847">
        <v>12.247</v>
      </c>
      <c r="E18" s="849">
        <v>92.209</v>
      </c>
      <c r="F18" s="850" t="s">
        <v>59</v>
      </c>
      <c r="G18" s="851" t="s">
        <v>111</v>
      </c>
      <c r="H18" s="859">
        <f>I18+M18+Q18+U18</f>
        <v>0</v>
      </c>
      <c r="I18" s="492">
        <f t="shared" si="0"/>
        <v>0</v>
      </c>
      <c r="J18" s="492">
        <f>J19</f>
        <v>0</v>
      </c>
      <c r="K18" s="492">
        <f>K19</f>
        <v>0</v>
      </c>
      <c r="L18" s="492">
        <f>L19</f>
        <v>0</v>
      </c>
      <c r="M18" s="492">
        <f t="shared" si="1"/>
        <v>0</v>
      </c>
      <c r="N18" s="492"/>
      <c r="O18" s="492"/>
      <c r="P18" s="492"/>
      <c r="Q18" s="492">
        <f t="shared" si="2"/>
        <v>0</v>
      </c>
      <c r="R18" s="492"/>
      <c r="S18" s="492">
        <f>S19</f>
        <v>0</v>
      </c>
      <c r="T18" s="492">
        <f>T19</f>
        <v>0</v>
      </c>
      <c r="U18" s="492">
        <f t="shared" si="3"/>
        <v>0</v>
      </c>
      <c r="V18" s="492">
        <f>V19</f>
        <v>0</v>
      </c>
      <c r="W18" s="492">
        <f>W19</f>
        <v>0</v>
      </c>
      <c r="X18" s="492">
        <f>X19</f>
        <v>0</v>
      </c>
      <c r="Y18" s="856" t="s">
        <v>32</v>
      </c>
      <c r="Z18" s="28"/>
      <c r="AA18" s="28"/>
    </row>
    <row r="19" spans="1:27" s="32" customFormat="1" ht="54" customHeight="1" hidden="1">
      <c r="A19" s="846"/>
      <c r="B19" s="252" t="s">
        <v>110</v>
      </c>
      <c r="C19" s="848"/>
      <c r="D19" s="848"/>
      <c r="E19" s="849"/>
      <c r="F19" s="850"/>
      <c r="G19" s="852"/>
      <c r="H19" s="859"/>
      <c r="I19" s="474">
        <f t="shared" si="0"/>
        <v>0</v>
      </c>
      <c r="J19" s="474"/>
      <c r="K19" s="474"/>
      <c r="L19" s="474"/>
      <c r="M19" s="474">
        <f t="shared" si="1"/>
        <v>225</v>
      </c>
      <c r="N19" s="474">
        <v>15</v>
      </c>
      <c r="O19" s="474">
        <v>150</v>
      </c>
      <c r="P19" s="474">
        <v>60</v>
      </c>
      <c r="Q19" s="493">
        <f t="shared" si="2"/>
        <v>0</v>
      </c>
      <c r="R19" s="474"/>
      <c r="S19" s="474"/>
      <c r="T19" s="474"/>
      <c r="U19" s="474">
        <f t="shared" si="3"/>
        <v>0</v>
      </c>
      <c r="V19" s="474"/>
      <c r="W19" s="474"/>
      <c r="X19" s="474"/>
      <c r="Y19" s="857"/>
      <c r="Z19" s="33"/>
      <c r="AA19" s="33"/>
    </row>
    <row r="20" spans="1:27" s="29" customFormat="1" ht="25.5" customHeight="1">
      <c r="A20" s="846" t="s">
        <v>113</v>
      </c>
      <c r="B20" s="250" t="s">
        <v>114</v>
      </c>
      <c r="C20" s="864" t="s">
        <v>124</v>
      </c>
      <c r="D20" s="849">
        <v>5.727</v>
      </c>
      <c r="E20" s="849">
        <v>40.089</v>
      </c>
      <c r="F20" s="850" t="s">
        <v>59</v>
      </c>
      <c r="G20" s="853" t="s">
        <v>116</v>
      </c>
      <c r="H20" s="854">
        <f>I20+M20+Q20+U20</f>
        <v>200</v>
      </c>
      <c r="I20" s="492">
        <f t="shared" si="0"/>
        <v>0</v>
      </c>
      <c r="J20" s="492">
        <f>J21</f>
        <v>0</v>
      </c>
      <c r="K20" s="492">
        <f>K21</f>
        <v>0</v>
      </c>
      <c r="L20" s="492">
        <f>L21</f>
        <v>0</v>
      </c>
      <c r="M20" s="492">
        <f>N20+O20+P20</f>
        <v>200</v>
      </c>
      <c r="N20" s="492"/>
      <c r="O20" s="492">
        <v>170</v>
      </c>
      <c r="P20" s="492">
        <v>30</v>
      </c>
      <c r="Q20" s="492">
        <f t="shared" si="2"/>
        <v>0</v>
      </c>
      <c r="R20" s="492"/>
      <c r="S20" s="492">
        <f>S21</f>
        <v>0</v>
      </c>
      <c r="T20" s="492">
        <f>T21</f>
        <v>0</v>
      </c>
      <c r="U20" s="492">
        <f t="shared" si="3"/>
        <v>0</v>
      </c>
      <c r="V20" s="492">
        <f>V21</f>
        <v>0</v>
      </c>
      <c r="W20" s="492">
        <f>W21</f>
        <v>0</v>
      </c>
      <c r="X20" s="492">
        <f>X21</f>
        <v>0</v>
      </c>
      <c r="Y20" s="988" t="s">
        <v>160</v>
      </c>
      <c r="Z20" s="28"/>
      <c r="AA20" s="28"/>
    </row>
    <row r="21" spans="1:27" s="32" customFormat="1" ht="52.5" customHeight="1">
      <c r="A21" s="846"/>
      <c r="B21" s="252" t="s">
        <v>115</v>
      </c>
      <c r="C21" s="864"/>
      <c r="D21" s="849"/>
      <c r="E21" s="849"/>
      <c r="F21" s="850"/>
      <c r="G21" s="853"/>
      <c r="H21" s="855"/>
      <c r="I21" s="474">
        <f t="shared" si="0"/>
        <v>0</v>
      </c>
      <c r="J21" s="474"/>
      <c r="K21" s="474"/>
      <c r="L21" s="474"/>
      <c r="M21" s="474">
        <f t="shared" si="1"/>
        <v>175</v>
      </c>
      <c r="N21" s="474">
        <v>10</v>
      </c>
      <c r="O21" s="474">
        <v>150</v>
      </c>
      <c r="P21" s="474">
        <v>15</v>
      </c>
      <c r="Q21" s="474">
        <f t="shared" si="2"/>
        <v>980</v>
      </c>
      <c r="R21" s="474">
        <v>980</v>
      </c>
      <c r="S21" s="474"/>
      <c r="T21" s="474"/>
      <c r="U21" s="474">
        <f t="shared" si="3"/>
        <v>0</v>
      </c>
      <c r="V21" s="474"/>
      <c r="W21" s="474"/>
      <c r="X21" s="474"/>
      <c r="Y21" s="989"/>
      <c r="Z21" s="33"/>
      <c r="AA21" s="33"/>
    </row>
    <row r="22" spans="1:27" s="29" customFormat="1" ht="25.5" customHeight="1" hidden="1">
      <c r="A22" s="846" t="s">
        <v>117</v>
      </c>
      <c r="B22" s="250" t="s">
        <v>118</v>
      </c>
      <c r="C22" s="864" t="s">
        <v>119</v>
      </c>
      <c r="D22" s="849">
        <v>8.25</v>
      </c>
      <c r="E22" s="849">
        <v>57.75</v>
      </c>
      <c r="F22" s="850" t="s">
        <v>59</v>
      </c>
      <c r="G22" s="853" t="s">
        <v>74</v>
      </c>
      <c r="H22" s="854">
        <f>I22+M22+Q22+U22</f>
        <v>0</v>
      </c>
      <c r="I22" s="492">
        <f t="shared" si="0"/>
        <v>0</v>
      </c>
      <c r="J22" s="492">
        <f>J23</f>
        <v>0</v>
      </c>
      <c r="K22" s="492">
        <f>K23</f>
        <v>0</v>
      </c>
      <c r="L22" s="492">
        <f>L23</f>
        <v>0</v>
      </c>
      <c r="M22" s="492">
        <f t="shared" si="1"/>
        <v>0</v>
      </c>
      <c r="N22" s="492">
        <f>N23</f>
        <v>0</v>
      </c>
      <c r="O22" s="492"/>
      <c r="P22" s="492"/>
      <c r="Q22" s="492">
        <f t="shared" si="2"/>
        <v>0</v>
      </c>
      <c r="R22" s="492"/>
      <c r="S22" s="492">
        <f>S23</f>
        <v>0</v>
      </c>
      <c r="T22" s="492">
        <f>T23</f>
        <v>0</v>
      </c>
      <c r="U22" s="492">
        <f t="shared" si="3"/>
        <v>0</v>
      </c>
      <c r="V22" s="492">
        <f>V23</f>
        <v>0</v>
      </c>
      <c r="W22" s="492">
        <f>W23</f>
        <v>0</v>
      </c>
      <c r="X22" s="492">
        <f>X23</f>
        <v>0</v>
      </c>
      <c r="Y22" s="865" t="s">
        <v>32</v>
      </c>
      <c r="Z22" s="28"/>
      <c r="AA22" s="28"/>
    </row>
    <row r="23" spans="1:27" s="32" customFormat="1" ht="43.5" customHeight="1" hidden="1">
      <c r="A23" s="846"/>
      <c r="B23" s="252" t="s">
        <v>110</v>
      </c>
      <c r="C23" s="864"/>
      <c r="D23" s="849"/>
      <c r="E23" s="849"/>
      <c r="F23" s="850"/>
      <c r="G23" s="853"/>
      <c r="H23" s="855"/>
      <c r="I23" s="474">
        <f t="shared" si="0"/>
        <v>0</v>
      </c>
      <c r="J23" s="474"/>
      <c r="K23" s="474"/>
      <c r="L23" s="474"/>
      <c r="M23" s="474">
        <f t="shared" si="1"/>
        <v>150</v>
      </c>
      <c r="N23" s="474"/>
      <c r="O23" s="474">
        <v>50</v>
      </c>
      <c r="P23" s="474">
        <v>100</v>
      </c>
      <c r="Q23" s="474">
        <f t="shared" si="2"/>
        <v>48</v>
      </c>
      <c r="R23" s="474">
        <v>48</v>
      </c>
      <c r="S23" s="474"/>
      <c r="T23" s="474"/>
      <c r="U23" s="474">
        <f t="shared" si="3"/>
        <v>0</v>
      </c>
      <c r="V23" s="474"/>
      <c r="W23" s="474"/>
      <c r="X23" s="474"/>
      <c r="Y23" s="866"/>
      <c r="Z23" s="33"/>
      <c r="AA23" s="33"/>
    </row>
    <row r="24" spans="1:27" s="29" customFormat="1" ht="25.5" customHeight="1" hidden="1">
      <c r="A24" s="846" t="s">
        <v>36</v>
      </c>
      <c r="B24" s="250"/>
      <c r="C24" s="864"/>
      <c r="D24" s="849"/>
      <c r="E24" s="849"/>
      <c r="F24" s="850"/>
      <c r="G24" s="853"/>
      <c r="H24" s="492">
        <f>I24+M24+Q24+U24</f>
        <v>0</v>
      </c>
      <c r="I24" s="492">
        <f t="shared" si="0"/>
        <v>0</v>
      </c>
      <c r="J24" s="492">
        <f>J25</f>
        <v>0</v>
      </c>
      <c r="K24" s="492">
        <f>K25</f>
        <v>0</v>
      </c>
      <c r="L24" s="492">
        <f>L25</f>
        <v>0</v>
      </c>
      <c r="M24" s="492">
        <f t="shared" si="1"/>
        <v>0</v>
      </c>
      <c r="N24" s="492">
        <f>N25</f>
        <v>0</v>
      </c>
      <c r="O24" s="492">
        <f>O25</f>
        <v>0</v>
      </c>
      <c r="P24" s="492">
        <f>P25</f>
        <v>0</v>
      </c>
      <c r="Q24" s="492">
        <f t="shared" si="2"/>
        <v>0</v>
      </c>
      <c r="R24" s="492">
        <f>R25</f>
        <v>0</v>
      </c>
      <c r="S24" s="492">
        <f>S25</f>
        <v>0</v>
      </c>
      <c r="T24" s="492">
        <f>T25</f>
        <v>0</v>
      </c>
      <c r="U24" s="492">
        <f t="shared" si="3"/>
        <v>0</v>
      </c>
      <c r="V24" s="492">
        <f>V25</f>
        <v>0</v>
      </c>
      <c r="W24" s="492">
        <f>W25</f>
        <v>0</v>
      </c>
      <c r="X24" s="492">
        <f>X25</f>
        <v>0</v>
      </c>
      <c r="Y24" s="254"/>
      <c r="Z24" s="28"/>
      <c r="AA24" s="28"/>
    </row>
    <row r="25" spans="1:27" s="32" customFormat="1" ht="25.5" customHeight="1" hidden="1">
      <c r="A25" s="846"/>
      <c r="B25" s="252"/>
      <c r="C25" s="864"/>
      <c r="D25" s="849"/>
      <c r="E25" s="849"/>
      <c r="F25" s="850"/>
      <c r="G25" s="853"/>
      <c r="H25" s="474">
        <f>I25+M25+Q25+U25</f>
        <v>0</v>
      </c>
      <c r="I25" s="474">
        <f t="shared" si="0"/>
        <v>0</v>
      </c>
      <c r="J25" s="474"/>
      <c r="K25" s="474"/>
      <c r="L25" s="474"/>
      <c r="M25" s="474">
        <f t="shared" si="1"/>
        <v>0</v>
      </c>
      <c r="N25" s="474"/>
      <c r="O25" s="474"/>
      <c r="P25" s="474"/>
      <c r="Q25" s="474">
        <f t="shared" si="2"/>
        <v>0</v>
      </c>
      <c r="R25" s="474"/>
      <c r="S25" s="474"/>
      <c r="T25" s="474"/>
      <c r="U25" s="474">
        <f t="shared" si="3"/>
        <v>0</v>
      </c>
      <c r="V25" s="474"/>
      <c r="W25" s="474"/>
      <c r="X25" s="474"/>
      <c r="Y25" s="255"/>
      <c r="Z25" s="33"/>
      <c r="AA25" s="33"/>
    </row>
    <row r="26" spans="1:27" s="35" customFormat="1" ht="25.5" customHeight="1">
      <c r="A26" s="256"/>
      <c r="B26" s="257" t="s">
        <v>37</v>
      </c>
      <c r="C26" s="258"/>
      <c r="D26" s="259">
        <f>D20</f>
        <v>5.727</v>
      </c>
      <c r="E26" s="259">
        <f>E20</f>
        <v>40.089</v>
      </c>
      <c r="F26" s="260"/>
      <c r="G26" s="261"/>
      <c r="H26" s="349">
        <f>SUM(H18:H23)</f>
        <v>200</v>
      </c>
      <c r="I26" s="350">
        <f t="shared" si="0"/>
        <v>0</v>
      </c>
      <c r="J26" s="350">
        <f>J18+J20+J22+J24</f>
        <v>0</v>
      </c>
      <c r="K26" s="350">
        <f>K18+K20+K22+K24</f>
        <v>0</v>
      </c>
      <c r="L26" s="350">
        <f>L18+L20+L22+L24</f>
        <v>0</v>
      </c>
      <c r="M26" s="350">
        <f>N26+O26+P26</f>
        <v>200</v>
      </c>
      <c r="N26" s="350">
        <f>N18+N20+N22+N24</f>
        <v>0</v>
      </c>
      <c r="O26" s="350">
        <f>O18+O20+O22+O24</f>
        <v>170</v>
      </c>
      <c r="P26" s="350">
        <f>P18+P20+P22+P24</f>
        <v>30</v>
      </c>
      <c r="Q26" s="350">
        <f t="shared" si="2"/>
        <v>0</v>
      </c>
      <c r="R26" s="350">
        <f>R18+R20+R22+R24</f>
        <v>0</v>
      </c>
      <c r="S26" s="350">
        <f>S18+S20+S22+S24</f>
        <v>0</v>
      </c>
      <c r="T26" s="350">
        <f>T18+T20+T22+T24</f>
        <v>0</v>
      </c>
      <c r="U26" s="350">
        <f t="shared" si="3"/>
        <v>0</v>
      </c>
      <c r="V26" s="350">
        <f>V18+V20+V22+V24</f>
        <v>0</v>
      </c>
      <c r="W26" s="350">
        <f>W18+W20+W22+W24</f>
        <v>0</v>
      </c>
      <c r="X26" s="350">
        <f>X18+X20+X22+X24</f>
        <v>0</v>
      </c>
      <c r="Y26" s="262"/>
      <c r="Z26" s="34"/>
      <c r="AA26" s="34"/>
    </row>
    <row r="27" spans="1:27" s="160" customFormat="1" ht="25.5" customHeight="1">
      <c r="A27" s="263">
        <v>2</v>
      </c>
      <c r="B27" s="264" t="s">
        <v>120</v>
      </c>
      <c r="C27" s="265"/>
      <c r="D27" s="266"/>
      <c r="E27" s="266"/>
      <c r="F27" s="267"/>
      <c r="G27" s="268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269"/>
      <c r="Z27" s="159"/>
      <c r="AA27" s="159"/>
    </row>
    <row r="28" spans="1:27" s="35" customFormat="1" ht="35.25" customHeight="1">
      <c r="A28" s="867" t="s">
        <v>33</v>
      </c>
      <c r="B28" s="250" t="s">
        <v>121</v>
      </c>
      <c r="C28" s="270"/>
      <c r="D28" s="271"/>
      <c r="E28" s="271"/>
      <c r="F28" s="272"/>
      <c r="G28" s="273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274"/>
      <c r="Z28" s="34"/>
      <c r="AA28" s="34"/>
    </row>
    <row r="29" spans="1:27" s="35" customFormat="1" ht="108.75" customHeight="1">
      <c r="A29" s="868"/>
      <c r="B29" s="252" t="s">
        <v>137</v>
      </c>
      <c r="C29" s="426" t="s">
        <v>136</v>
      </c>
      <c r="D29" s="271">
        <v>1.977</v>
      </c>
      <c r="E29" s="271">
        <v>17.819</v>
      </c>
      <c r="F29" s="272" t="s">
        <v>59</v>
      </c>
      <c r="G29" s="253" t="s">
        <v>77</v>
      </c>
      <c r="H29" s="494">
        <f>I29+M29+Q29+U29</f>
        <v>450</v>
      </c>
      <c r="I29" s="495"/>
      <c r="J29" s="495"/>
      <c r="K29" s="495"/>
      <c r="L29" s="495"/>
      <c r="M29" s="495">
        <f>N29+O29+P29</f>
        <v>350</v>
      </c>
      <c r="N29" s="495"/>
      <c r="O29" s="495"/>
      <c r="P29" s="495">
        <v>350</v>
      </c>
      <c r="Q29" s="495">
        <f>R29+S29+T29</f>
        <v>100</v>
      </c>
      <c r="R29" s="495">
        <v>100</v>
      </c>
      <c r="S29" s="495"/>
      <c r="T29" s="495"/>
      <c r="U29" s="495"/>
      <c r="V29" s="495"/>
      <c r="W29" s="495"/>
      <c r="X29" s="495"/>
      <c r="Y29" s="501" t="s">
        <v>161</v>
      </c>
      <c r="Z29" s="34"/>
      <c r="AA29" s="34"/>
    </row>
    <row r="30" spans="1:27" s="35" customFormat="1" ht="28.5" customHeight="1" hidden="1">
      <c r="A30" s="867" t="s">
        <v>34</v>
      </c>
      <c r="B30" s="250" t="s">
        <v>126</v>
      </c>
      <c r="C30" s="869" t="s">
        <v>127</v>
      </c>
      <c r="D30" s="871"/>
      <c r="E30" s="871"/>
      <c r="F30" s="871" t="s">
        <v>59</v>
      </c>
      <c r="G30" s="873" t="s">
        <v>128</v>
      </c>
      <c r="H30" s="875">
        <f>I30+M30+Q30+U30</f>
        <v>0</v>
      </c>
      <c r="I30" s="877"/>
      <c r="J30" s="877"/>
      <c r="K30" s="877"/>
      <c r="L30" s="877"/>
      <c r="M30" s="879"/>
      <c r="N30" s="879"/>
      <c r="O30" s="879"/>
      <c r="P30" s="879"/>
      <c r="Q30" s="879">
        <f>R30+S30+T30</f>
        <v>0</v>
      </c>
      <c r="R30" s="879"/>
      <c r="S30" s="881"/>
      <c r="T30" s="877"/>
      <c r="U30" s="877"/>
      <c r="V30" s="877"/>
      <c r="W30" s="877"/>
      <c r="X30" s="877"/>
      <c r="Y30" s="871" t="s">
        <v>32</v>
      </c>
      <c r="Z30" s="34"/>
      <c r="AA30" s="34"/>
    </row>
    <row r="31" spans="1:27" s="35" customFormat="1" ht="80.25" customHeight="1" hidden="1">
      <c r="A31" s="868"/>
      <c r="B31" s="275" t="s">
        <v>122</v>
      </c>
      <c r="C31" s="870"/>
      <c r="D31" s="872"/>
      <c r="E31" s="872"/>
      <c r="F31" s="872"/>
      <c r="G31" s="874"/>
      <c r="H31" s="876"/>
      <c r="I31" s="878"/>
      <c r="J31" s="878"/>
      <c r="K31" s="878"/>
      <c r="L31" s="878"/>
      <c r="M31" s="880"/>
      <c r="N31" s="880"/>
      <c r="O31" s="880"/>
      <c r="P31" s="880"/>
      <c r="Q31" s="880"/>
      <c r="R31" s="880"/>
      <c r="S31" s="882"/>
      <c r="T31" s="878"/>
      <c r="U31" s="878"/>
      <c r="V31" s="878"/>
      <c r="W31" s="878"/>
      <c r="X31" s="878"/>
      <c r="Y31" s="872"/>
      <c r="Z31" s="34"/>
      <c r="AA31" s="34"/>
    </row>
    <row r="32" spans="1:27" s="35" customFormat="1" ht="28.5" customHeight="1" hidden="1">
      <c r="A32" s="867" t="s">
        <v>35</v>
      </c>
      <c r="B32" s="250" t="s">
        <v>109</v>
      </c>
      <c r="C32" s="869" t="s">
        <v>129</v>
      </c>
      <c r="D32" s="871"/>
      <c r="E32" s="871"/>
      <c r="F32" s="871" t="s">
        <v>59</v>
      </c>
      <c r="G32" s="873" t="s">
        <v>77</v>
      </c>
      <c r="H32" s="875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9"/>
      <c r="T32" s="877"/>
      <c r="U32" s="877"/>
      <c r="V32" s="877"/>
      <c r="W32" s="877"/>
      <c r="X32" s="877"/>
      <c r="Y32" s="871" t="s">
        <v>32</v>
      </c>
      <c r="Z32" s="34"/>
      <c r="AA32" s="34"/>
    </row>
    <row r="33" spans="1:31" s="35" customFormat="1" ht="80.25" customHeight="1" hidden="1">
      <c r="A33" s="868"/>
      <c r="B33" s="275" t="s">
        <v>122</v>
      </c>
      <c r="C33" s="870"/>
      <c r="D33" s="872"/>
      <c r="E33" s="872"/>
      <c r="F33" s="872"/>
      <c r="G33" s="874"/>
      <c r="H33" s="876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80"/>
      <c r="T33" s="878"/>
      <c r="U33" s="878"/>
      <c r="V33" s="878"/>
      <c r="W33" s="878"/>
      <c r="X33" s="878"/>
      <c r="Y33" s="872"/>
      <c r="Z33" s="34"/>
      <c r="AA33" s="34"/>
      <c r="AE33" s="35">
        <v>1770</v>
      </c>
    </row>
    <row r="34" spans="1:27" s="35" customFormat="1" ht="25.5" customHeight="1">
      <c r="A34" s="276"/>
      <c r="B34" s="277" t="s">
        <v>130</v>
      </c>
      <c r="C34" s="278"/>
      <c r="D34" s="279">
        <f>SUM(D29:D33)</f>
        <v>1.977</v>
      </c>
      <c r="E34" s="279">
        <f>SUM(E29:E33)</f>
        <v>17.819</v>
      </c>
      <c r="F34" s="280"/>
      <c r="G34" s="281"/>
      <c r="H34" s="370">
        <f>SUM(H28:H33)</f>
        <v>450</v>
      </c>
      <c r="I34" s="371"/>
      <c r="J34" s="371"/>
      <c r="K34" s="371"/>
      <c r="L34" s="371"/>
      <c r="M34" s="371">
        <f>N34+O34+P34</f>
        <v>350</v>
      </c>
      <c r="N34" s="371">
        <f>N29+N30+N32</f>
        <v>0</v>
      </c>
      <c r="O34" s="371">
        <f>O29+O30+O32</f>
        <v>0</v>
      </c>
      <c r="P34" s="371">
        <f>P29+P30+P32</f>
        <v>350</v>
      </c>
      <c r="Q34" s="371">
        <f>R34+S34+T34</f>
        <v>100</v>
      </c>
      <c r="R34" s="371">
        <f>R29+R30+R32</f>
        <v>100</v>
      </c>
      <c r="S34" s="371"/>
      <c r="T34" s="371"/>
      <c r="U34" s="371"/>
      <c r="V34" s="371"/>
      <c r="W34" s="371"/>
      <c r="X34" s="371"/>
      <c r="Y34" s="282"/>
      <c r="Z34" s="34"/>
      <c r="AA34" s="34"/>
    </row>
    <row r="35" spans="1:27" s="29" customFormat="1" ht="25.5" customHeight="1">
      <c r="A35" s="283">
        <v>3</v>
      </c>
      <c r="B35" s="284" t="s">
        <v>29</v>
      </c>
      <c r="C35" s="285"/>
      <c r="D35" s="283"/>
      <c r="E35" s="283"/>
      <c r="F35" s="286"/>
      <c r="G35" s="287"/>
      <c r="H35" s="477">
        <f>I35+M35+Q35+U35</f>
        <v>0</v>
      </c>
      <c r="I35" s="477">
        <f t="shared" si="0"/>
        <v>0</v>
      </c>
      <c r="J35" s="477"/>
      <c r="K35" s="477"/>
      <c r="L35" s="477"/>
      <c r="M35" s="477">
        <f t="shared" si="1"/>
        <v>0</v>
      </c>
      <c r="N35" s="477"/>
      <c r="O35" s="477"/>
      <c r="P35" s="477"/>
      <c r="Q35" s="477">
        <f t="shared" si="2"/>
        <v>0</v>
      </c>
      <c r="R35" s="477"/>
      <c r="S35" s="477"/>
      <c r="T35" s="477"/>
      <c r="U35" s="477">
        <f t="shared" si="3"/>
        <v>0</v>
      </c>
      <c r="V35" s="477"/>
      <c r="W35" s="477"/>
      <c r="X35" s="477"/>
      <c r="Y35" s="288"/>
      <c r="Z35" s="28"/>
      <c r="AA35" s="28"/>
    </row>
    <row r="36" spans="1:27" s="29" customFormat="1" ht="30" customHeight="1">
      <c r="A36" s="846" t="s">
        <v>38</v>
      </c>
      <c r="B36" s="250" t="s">
        <v>126</v>
      </c>
      <c r="C36" s="867" t="s">
        <v>131</v>
      </c>
      <c r="D36" s="289"/>
      <c r="E36" s="290"/>
      <c r="F36" s="850" t="s">
        <v>59</v>
      </c>
      <c r="G36" s="888" t="s">
        <v>128</v>
      </c>
      <c r="H36" s="859">
        <f>I36+M36+Q36+U36</f>
        <v>169</v>
      </c>
      <c r="I36" s="883"/>
      <c r="J36" s="883"/>
      <c r="K36" s="883"/>
      <c r="L36" s="883"/>
      <c r="M36" s="883">
        <f>N36+O36+P36</f>
        <v>75</v>
      </c>
      <c r="N36" s="883"/>
      <c r="O36" s="883"/>
      <c r="P36" s="883">
        <v>75</v>
      </c>
      <c r="Q36" s="886">
        <f t="shared" si="2"/>
        <v>94</v>
      </c>
      <c r="R36" s="886">
        <v>72</v>
      </c>
      <c r="S36" s="886">
        <v>22</v>
      </c>
      <c r="T36" s="886"/>
      <c r="U36" s="886">
        <f>V36+W36+X36</f>
        <v>0</v>
      </c>
      <c r="V36" s="886"/>
      <c r="W36" s="886"/>
      <c r="X36" s="886"/>
      <c r="Y36" s="856" t="s">
        <v>32</v>
      </c>
      <c r="Z36" s="28"/>
      <c r="AA36" s="28"/>
    </row>
    <row r="37" spans="1:27" s="32" customFormat="1" ht="66.75" customHeight="1">
      <c r="A37" s="846"/>
      <c r="B37" s="252" t="s">
        <v>65</v>
      </c>
      <c r="C37" s="887"/>
      <c r="D37" s="249">
        <v>28.3</v>
      </c>
      <c r="E37" s="291"/>
      <c r="F37" s="850"/>
      <c r="G37" s="888"/>
      <c r="H37" s="859"/>
      <c r="I37" s="884"/>
      <c r="J37" s="884"/>
      <c r="K37" s="884"/>
      <c r="L37" s="884"/>
      <c r="M37" s="884"/>
      <c r="N37" s="884"/>
      <c r="O37" s="884"/>
      <c r="P37" s="884"/>
      <c r="Q37" s="886"/>
      <c r="R37" s="886"/>
      <c r="S37" s="886"/>
      <c r="T37" s="886"/>
      <c r="U37" s="886"/>
      <c r="V37" s="886"/>
      <c r="W37" s="886"/>
      <c r="X37" s="886"/>
      <c r="Y37" s="889"/>
      <c r="Z37" s="33"/>
      <c r="AA37" s="33"/>
    </row>
    <row r="38" spans="1:27" s="32" customFormat="1" ht="43.5" customHeight="1">
      <c r="A38" s="846"/>
      <c r="B38" s="252" t="s">
        <v>66</v>
      </c>
      <c r="C38" s="868"/>
      <c r="D38" s="292"/>
      <c r="E38" s="293">
        <v>87</v>
      </c>
      <c r="F38" s="850"/>
      <c r="G38" s="888"/>
      <c r="H38" s="859"/>
      <c r="I38" s="885"/>
      <c r="J38" s="885"/>
      <c r="K38" s="885"/>
      <c r="L38" s="885"/>
      <c r="M38" s="885"/>
      <c r="N38" s="885"/>
      <c r="O38" s="885"/>
      <c r="P38" s="885"/>
      <c r="Q38" s="886"/>
      <c r="R38" s="886"/>
      <c r="S38" s="886"/>
      <c r="T38" s="886"/>
      <c r="U38" s="886"/>
      <c r="V38" s="886"/>
      <c r="W38" s="886"/>
      <c r="X38" s="886"/>
      <c r="Y38" s="857"/>
      <c r="Z38" s="33"/>
      <c r="AA38" s="33"/>
    </row>
    <row r="39" spans="1:27" s="32" customFormat="1" ht="41.25" customHeight="1">
      <c r="A39" s="249" t="s">
        <v>57</v>
      </c>
      <c r="B39" s="250" t="s">
        <v>64</v>
      </c>
      <c r="C39" s="890" t="s">
        <v>139</v>
      </c>
      <c r="D39" s="867">
        <v>12</v>
      </c>
      <c r="E39" s="893">
        <v>0.015</v>
      </c>
      <c r="F39" s="850" t="s">
        <v>59</v>
      </c>
      <c r="G39" s="888" t="s">
        <v>63</v>
      </c>
      <c r="H39" s="854">
        <f>I39+M39+Q39+U39</f>
        <v>56</v>
      </c>
      <c r="I39" s="493">
        <f>J39+K39+L39</f>
        <v>0</v>
      </c>
      <c r="J39" s="493"/>
      <c r="K39" s="493"/>
      <c r="L39" s="493"/>
      <c r="M39" s="493">
        <f>N39+O39+P39</f>
        <v>56</v>
      </c>
      <c r="N39" s="493"/>
      <c r="O39" s="493">
        <v>56</v>
      </c>
      <c r="P39" s="493"/>
      <c r="Q39" s="493">
        <f>R39+S39+T39</f>
        <v>0</v>
      </c>
      <c r="R39" s="493"/>
      <c r="S39" s="493"/>
      <c r="T39" s="493"/>
      <c r="U39" s="493">
        <f>V39+W39+X39</f>
        <v>0</v>
      </c>
      <c r="V39" s="493"/>
      <c r="W39" s="493"/>
      <c r="X39" s="493"/>
      <c r="Y39" s="856" t="s">
        <v>162</v>
      </c>
      <c r="Z39" s="33"/>
      <c r="AA39" s="33"/>
    </row>
    <row r="40" spans="1:27" s="32" customFormat="1" ht="40.5" customHeight="1">
      <c r="A40" s="292"/>
      <c r="B40" s="252" t="s">
        <v>138</v>
      </c>
      <c r="C40" s="891"/>
      <c r="D40" s="887"/>
      <c r="E40" s="894"/>
      <c r="F40" s="850"/>
      <c r="G40" s="888"/>
      <c r="H40" s="896"/>
      <c r="I40" s="493">
        <f>J40+K40+L40</f>
        <v>0</v>
      </c>
      <c r="J40" s="493"/>
      <c r="K40" s="493"/>
      <c r="L40" s="493"/>
      <c r="M40" s="493">
        <f>N40+O40+P40</f>
        <v>0</v>
      </c>
      <c r="N40" s="493"/>
      <c r="O40" s="493"/>
      <c r="P40" s="493"/>
      <c r="Q40" s="493">
        <f>R40+S40+T40</f>
        <v>0</v>
      </c>
      <c r="R40" s="493"/>
      <c r="S40" s="493"/>
      <c r="T40" s="493"/>
      <c r="U40" s="493">
        <f>V40+W40+X40</f>
        <v>0</v>
      </c>
      <c r="V40" s="493"/>
      <c r="W40" s="493"/>
      <c r="X40" s="493"/>
      <c r="Y40" s="889"/>
      <c r="Z40" s="33"/>
      <c r="AA40" s="33"/>
    </row>
    <row r="41" spans="1:27" s="32" customFormat="1" ht="35.25" customHeight="1">
      <c r="A41" s="292"/>
      <c r="B41" s="252" t="s">
        <v>66</v>
      </c>
      <c r="C41" s="892"/>
      <c r="D41" s="868"/>
      <c r="E41" s="895"/>
      <c r="F41" s="850"/>
      <c r="G41" s="888"/>
      <c r="H41" s="855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857"/>
      <c r="Z41" s="33"/>
      <c r="AA41" s="33"/>
    </row>
    <row r="42" spans="1:27" s="35" customFormat="1" ht="25.5" customHeight="1">
      <c r="A42" s="294"/>
      <c r="B42" s="295" t="s">
        <v>39</v>
      </c>
      <c r="C42" s="296"/>
      <c r="D42" s="297">
        <f>D37+D39</f>
        <v>40.3</v>
      </c>
      <c r="E42" s="298">
        <f>E38+E39</f>
        <v>87.015</v>
      </c>
      <c r="F42" s="299"/>
      <c r="G42" s="300"/>
      <c r="H42" s="388">
        <f>SUM(H36:H41)</f>
        <v>225</v>
      </c>
      <c r="I42" s="378">
        <f aca="true" t="shared" si="4" ref="I42:W42">I36+I39</f>
        <v>0</v>
      </c>
      <c r="J42" s="378">
        <f t="shared" si="4"/>
        <v>0</v>
      </c>
      <c r="K42" s="378">
        <f t="shared" si="4"/>
        <v>0</v>
      </c>
      <c r="L42" s="378">
        <f t="shared" si="4"/>
        <v>0</v>
      </c>
      <c r="M42" s="378">
        <f t="shared" si="4"/>
        <v>131</v>
      </c>
      <c r="N42" s="378">
        <f t="shared" si="4"/>
        <v>0</v>
      </c>
      <c r="O42" s="378">
        <f t="shared" si="4"/>
        <v>56</v>
      </c>
      <c r="P42" s="378">
        <f t="shared" si="4"/>
        <v>75</v>
      </c>
      <c r="Q42" s="378">
        <f t="shared" si="4"/>
        <v>94</v>
      </c>
      <c r="R42" s="378">
        <f t="shared" si="4"/>
        <v>72</v>
      </c>
      <c r="S42" s="378">
        <f t="shared" si="4"/>
        <v>22</v>
      </c>
      <c r="T42" s="378">
        <f t="shared" si="4"/>
        <v>0</v>
      </c>
      <c r="U42" s="378">
        <f t="shared" si="4"/>
        <v>0</v>
      </c>
      <c r="V42" s="378">
        <f t="shared" si="4"/>
        <v>0</v>
      </c>
      <c r="W42" s="378">
        <f t="shared" si="4"/>
        <v>0</v>
      </c>
      <c r="X42" s="378">
        <f>X36+X39</f>
        <v>0</v>
      </c>
      <c r="Y42" s="301"/>
      <c r="Z42" s="34"/>
      <c r="AA42" s="34"/>
    </row>
    <row r="43" spans="1:27" s="30" customFormat="1" ht="24" customHeight="1" hidden="1">
      <c r="A43" s="241">
        <v>4</v>
      </c>
      <c r="B43" s="242" t="s">
        <v>45</v>
      </c>
      <c r="C43" s="243"/>
      <c r="D43" s="244"/>
      <c r="E43" s="244"/>
      <c r="F43" s="241"/>
      <c r="G43" s="245"/>
      <c r="H43" s="478">
        <f>I43+M43+Q43+U43</f>
        <v>0</v>
      </c>
      <c r="I43" s="479">
        <f aca="true" t="shared" si="5" ref="I43:I53">J43+K43+L43</f>
        <v>0</v>
      </c>
      <c r="J43" s="480"/>
      <c r="K43" s="479"/>
      <c r="L43" s="479"/>
      <c r="M43" s="479">
        <f>N43+O43+P43</f>
        <v>0</v>
      </c>
      <c r="N43" s="480"/>
      <c r="O43" s="479"/>
      <c r="P43" s="479"/>
      <c r="Q43" s="479">
        <f>R43+S43+T43</f>
        <v>0</v>
      </c>
      <c r="R43" s="480"/>
      <c r="S43" s="479"/>
      <c r="T43" s="479"/>
      <c r="U43" s="479">
        <f>V43+W43+X43</f>
        <v>0</v>
      </c>
      <c r="V43" s="480"/>
      <c r="W43" s="479"/>
      <c r="X43" s="479"/>
      <c r="Y43" s="248"/>
      <c r="Z43" s="31"/>
      <c r="AA43" s="31"/>
    </row>
    <row r="44" spans="1:27" s="30" customFormat="1" ht="34.5" customHeight="1" hidden="1">
      <c r="A44" s="846" t="s">
        <v>41</v>
      </c>
      <c r="B44" s="250" t="s">
        <v>92</v>
      </c>
      <c r="C44" s="864" t="s">
        <v>132</v>
      </c>
      <c r="D44" s="846" t="s">
        <v>133</v>
      </c>
      <c r="E44" s="846"/>
      <c r="F44" s="897" t="s">
        <v>59</v>
      </c>
      <c r="G44" s="898" t="s">
        <v>74</v>
      </c>
      <c r="H44" s="859">
        <f>I44+M44+Q44+U44</f>
        <v>0</v>
      </c>
      <c r="I44" s="886"/>
      <c r="J44" s="886"/>
      <c r="K44" s="886"/>
      <c r="L44" s="886"/>
      <c r="M44" s="899">
        <f>N44+O44+P44</f>
        <v>0</v>
      </c>
      <c r="N44" s="899"/>
      <c r="O44" s="899"/>
      <c r="P44" s="899"/>
      <c r="Q44" s="886">
        <f>R44+S44+T44</f>
        <v>0</v>
      </c>
      <c r="R44" s="886"/>
      <c r="S44" s="886"/>
      <c r="T44" s="886"/>
      <c r="U44" s="886">
        <f>V44+W44+X44</f>
        <v>0</v>
      </c>
      <c r="V44" s="886"/>
      <c r="W44" s="886"/>
      <c r="X44" s="886"/>
      <c r="Y44" s="900" t="s">
        <v>32</v>
      </c>
      <c r="Z44" s="31"/>
      <c r="AA44" s="31"/>
    </row>
    <row r="45" spans="1:27" s="30" customFormat="1" ht="34.5" customHeight="1" hidden="1">
      <c r="A45" s="846"/>
      <c r="B45" s="252" t="s">
        <v>71</v>
      </c>
      <c r="C45" s="864"/>
      <c r="D45" s="846"/>
      <c r="E45" s="846"/>
      <c r="F45" s="897"/>
      <c r="G45" s="898"/>
      <c r="H45" s="859"/>
      <c r="I45" s="886"/>
      <c r="J45" s="886"/>
      <c r="K45" s="886"/>
      <c r="L45" s="886"/>
      <c r="M45" s="899"/>
      <c r="N45" s="899"/>
      <c r="O45" s="899"/>
      <c r="P45" s="899"/>
      <c r="Q45" s="886"/>
      <c r="R45" s="886"/>
      <c r="S45" s="886"/>
      <c r="T45" s="886"/>
      <c r="U45" s="886"/>
      <c r="V45" s="886"/>
      <c r="W45" s="886"/>
      <c r="X45" s="886"/>
      <c r="Y45" s="900"/>
      <c r="Z45" s="31"/>
      <c r="AA45" s="31"/>
    </row>
    <row r="46" spans="1:27" s="30" customFormat="1" ht="34.5" customHeight="1" hidden="1">
      <c r="A46" s="846" t="s">
        <v>42</v>
      </c>
      <c r="B46" s="250" t="s">
        <v>60</v>
      </c>
      <c r="C46" s="901" t="s">
        <v>103</v>
      </c>
      <c r="D46" s="902" t="s">
        <v>104</v>
      </c>
      <c r="E46" s="902"/>
      <c r="F46" s="897" t="s">
        <v>59</v>
      </c>
      <c r="G46" s="902" t="s">
        <v>63</v>
      </c>
      <c r="H46" s="859">
        <f>I46+M46+Q46+U46</f>
        <v>0</v>
      </c>
      <c r="I46" s="903">
        <f t="shared" si="5"/>
        <v>0</v>
      </c>
      <c r="J46" s="903"/>
      <c r="K46" s="903"/>
      <c r="L46" s="903"/>
      <c r="M46" s="903">
        <f>N46+O46+P46</f>
        <v>0</v>
      </c>
      <c r="N46" s="903"/>
      <c r="O46" s="903"/>
      <c r="P46" s="903"/>
      <c r="Q46" s="903">
        <f>R46+S46+T46</f>
        <v>0</v>
      </c>
      <c r="R46" s="903"/>
      <c r="S46" s="903"/>
      <c r="T46" s="903"/>
      <c r="U46" s="903">
        <f>V46+W46</f>
        <v>0</v>
      </c>
      <c r="V46" s="903"/>
      <c r="W46" s="903"/>
      <c r="X46" s="903"/>
      <c r="Y46" s="902" t="s">
        <v>32</v>
      </c>
      <c r="Z46" s="31"/>
      <c r="AA46" s="31"/>
    </row>
    <row r="47" spans="1:27" s="30" customFormat="1" ht="44.25" customHeight="1" hidden="1">
      <c r="A47" s="846"/>
      <c r="B47" s="252" t="s">
        <v>105</v>
      </c>
      <c r="C47" s="901"/>
      <c r="D47" s="902"/>
      <c r="E47" s="902"/>
      <c r="F47" s="897"/>
      <c r="G47" s="902"/>
      <c r="H47" s="859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2"/>
      <c r="Z47" s="31"/>
      <c r="AA47" s="31"/>
    </row>
    <row r="48" spans="1:27" s="30" customFormat="1" ht="34.5" customHeight="1" hidden="1">
      <c r="A48" s="846" t="s">
        <v>43</v>
      </c>
      <c r="B48" s="250" t="s">
        <v>140</v>
      </c>
      <c r="C48" s="901" t="s">
        <v>141</v>
      </c>
      <c r="D48" s="902" t="s">
        <v>104</v>
      </c>
      <c r="E48" s="902"/>
      <c r="F48" s="897" t="s">
        <v>59</v>
      </c>
      <c r="G48" s="902" t="s">
        <v>74</v>
      </c>
      <c r="H48" s="859">
        <f>I48+M48+Q48+U48</f>
        <v>0</v>
      </c>
      <c r="I48" s="903">
        <f>J48+K48+L48</f>
        <v>0</v>
      </c>
      <c r="J48" s="903"/>
      <c r="K48" s="903"/>
      <c r="L48" s="903"/>
      <c r="M48" s="903">
        <f>N48+O48+P48</f>
        <v>0</v>
      </c>
      <c r="N48" s="903"/>
      <c r="O48" s="903"/>
      <c r="P48" s="903"/>
      <c r="Q48" s="903">
        <f>R48+S48+T48</f>
        <v>0</v>
      </c>
      <c r="R48" s="903"/>
      <c r="S48" s="903"/>
      <c r="T48" s="903"/>
      <c r="U48" s="903">
        <f>V48+W48</f>
        <v>0</v>
      </c>
      <c r="V48" s="903"/>
      <c r="W48" s="903"/>
      <c r="X48" s="903"/>
      <c r="Y48" s="902" t="s">
        <v>32</v>
      </c>
      <c r="Z48" s="31"/>
      <c r="AA48" s="31"/>
    </row>
    <row r="49" spans="1:27" s="30" customFormat="1" ht="42" customHeight="1" hidden="1">
      <c r="A49" s="846"/>
      <c r="B49" s="252" t="s">
        <v>71</v>
      </c>
      <c r="C49" s="901"/>
      <c r="D49" s="902"/>
      <c r="E49" s="902"/>
      <c r="F49" s="897"/>
      <c r="G49" s="902"/>
      <c r="H49" s="859"/>
      <c r="I49" s="903"/>
      <c r="J49" s="903"/>
      <c r="K49" s="903"/>
      <c r="L49" s="903"/>
      <c r="M49" s="903"/>
      <c r="N49" s="903"/>
      <c r="O49" s="903"/>
      <c r="P49" s="903"/>
      <c r="Q49" s="903"/>
      <c r="R49" s="903"/>
      <c r="S49" s="903"/>
      <c r="T49" s="903"/>
      <c r="U49" s="903"/>
      <c r="V49" s="903"/>
      <c r="W49" s="903"/>
      <c r="X49" s="903"/>
      <c r="Y49" s="902"/>
      <c r="Z49" s="31"/>
      <c r="AA49" s="31"/>
    </row>
    <row r="50" spans="1:27" s="30" customFormat="1" ht="34.5" customHeight="1" hidden="1">
      <c r="A50" s="249" t="s">
        <v>54</v>
      </c>
      <c r="B50" s="250"/>
      <c r="C50" s="302"/>
      <c r="D50" s="302"/>
      <c r="E50" s="302"/>
      <c r="F50" s="289"/>
      <c r="G50" s="302"/>
      <c r="H50" s="482">
        <f>I50+M50+Q50+U50</f>
        <v>0</v>
      </c>
      <c r="I50" s="481">
        <f t="shared" si="5"/>
        <v>0</v>
      </c>
      <c r="J50" s="483"/>
      <c r="K50" s="483"/>
      <c r="L50" s="483"/>
      <c r="M50" s="481">
        <f>N50+O50+P50</f>
        <v>0</v>
      </c>
      <c r="N50" s="483"/>
      <c r="O50" s="483"/>
      <c r="P50" s="483"/>
      <c r="Q50" s="483">
        <f>R50+S50+T50</f>
        <v>0</v>
      </c>
      <c r="R50" s="483"/>
      <c r="S50" s="483"/>
      <c r="T50" s="483"/>
      <c r="U50" s="481"/>
      <c r="V50" s="483"/>
      <c r="W50" s="483"/>
      <c r="X50" s="481"/>
      <c r="Y50" s="254"/>
      <c r="Z50" s="31"/>
      <c r="AA50" s="31"/>
    </row>
    <row r="51" spans="1:27" s="30" customFormat="1" ht="34.5" customHeight="1" hidden="1">
      <c r="A51" s="249"/>
      <c r="B51" s="252"/>
      <c r="C51" s="302"/>
      <c r="D51" s="302"/>
      <c r="E51" s="302"/>
      <c r="F51" s="302"/>
      <c r="G51" s="302"/>
      <c r="H51" s="482"/>
      <c r="I51" s="481">
        <f t="shared" si="5"/>
        <v>0</v>
      </c>
      <c r="J51" s="483"/>
      <c r="K51" s="483"/>
      <c r="L51" s="483"/>
      <c r="M51" s="481"/>
      <c r="N51" s="483"/>
      <c r="O51" s="483"/>
      <c r="P51" s="483"/>
      <c r="Q51" s="483">
        <f>R51+S51+T51</f>
        <v>0</v>
      </c>
      <c r="R51" s="483"/>
      <c r="S51" s="483"/>
      <c r="T51" s="483"/>
      <c r="U51" s="481"/>
      <c r="V51" s="483"/>
      <c r="W51" s="483"/>
      <c r="X51" s="481"/>
      <c r="Y51" s="303"/>
      <c r="Z51" s="31"/>
      <c r="AA51" s="31"/>
    </row>
    <row r="52" spans="1:27" s="30" customFormat="1" ht="34.5" customHeight="1" hidden="1">
      <c r="A52" s="249" t="s">
        <v>55</v>
      </c>
      <c r="B52" s="250"/>
      <c r="C52" s="302"/>
      <c r="D52" s="302"/>
      <c r="E52" s="302"/>
      <c r="F52" s="289"/>
      <c r="G52" s="302"/>
      <c r="H52" s="482">
        <f>I52+M52+Q52+U52</f>
        <v>0</v>
      </c>
      <c r="I52" s="481">
        <f t="shared" si="5"/>
        <v>0</v>
      </c>
      <c r="J52" s="483"/>
      <c r="K52" s="483"/>
      <c r="L52" s="483"/>
      <c r="M52" s="481">
        <f>N52+O52+P52</f>
        <v>0</v>
      </c>
      <c r="N52" s="483"/>
      <c r="O52" s="483"/>
      <c r="P52" s="483"/>
      <c r="Q52" s="483">
        <f>R52+S52+T52</f>
        <v>0</v>
      </c>
      <c r="R52" s="483"/>
      <c r="S52" s="483"/>
      <c r="T52" s="483"/>
      <c r="U52" s="481"/>
      <c r="V52" s="483"/>
      <c r="W52" s="483"/>
      <c r="X52" s="481"/>
      <c r="Y52" s="254"/>
      <c r="Z52" s="31"/>
      <c r="AA52" s="31"/>
    </row>
    <row r="53" spans="1:27" s="30" customFormat="1" ht="34.5" customHeight="1" hidden="1">
      <c r="A53" s="249"/>
      <c r="B53" s="252"/>
      <c r="C53" s="302"/>
      <c r="D53" s="302"/>
      <c r="E53" s="302"/>
      <c r="F53" s="302"/>
      <c r="G53" s="302"/>
      <c r="H53" s="482"/>
      <c r="I53" s="481">
        <f t="shared" si="5"/>
        <v>0</v>
      </c>
      <c r="J53" s="483"/>
      <c r="K53" s="483"/>
      <c r="L53" s="483"/>
      <c r="M53" s="481"/>
      <c r="N53" s="483"/>
      <c r="O53" s="483"/>
      <c r="P53" s="483"/>
      <c r="Q53" s="483">
        <f>R53+S53+T53</f>
        <v>0</v>
      </c>
      <c r="R53" s="483"/>
      <c r="S53" s="483"/>
      <c r="T53" s="483"/>
      <c r="U53" s="481"/>
      <c r="V53" s="483"/>
      <c r="W53" s="483"/>
      <c r="X53" s="481"/>
      <c r="Y53" s="303"/>
      <c r="Z53" s="31"/>
      <c r="AA53" s="31"/>
    </row>
    <row r="54" spans="1:27" s="30" customFormat="1" ht="34.5" customHeight="1" hidden="1">
      <c r="A54" s="249"/>
      <c r="B54" s="250"/>
      <c r="C54" s="302"/>
      <c r="D54" s="302"/>
      <c r="E54" s="302"/>
      <c r="F54" s="302"/>
      <c r="G54" s="302"/>
      <c r="H54" s="482"/>
      <c r="I54" s="481"/>
      <c r="J54" s="483"/>
      <c r="K54" s="483"/>
      <c r="L54" s="483"/>
      <c r="M54" s="481"/>
      <c r="N54" s="483"/>
      <c r="O54" s="483"/>
      <c r="P54" s="483"/>
      <c r="Q54" s="483"/>
      <c r="R54" s="483"/>
      <c r="S54" s="483"/>
      <c r="T54" s="483"/>
      <c r="U54" s="481"/>
      <c r="V54" s="483"/>
      <c r="W54" s="483"/>
      <c r="X54" s="481"/>
      <c r="Y54" s="303"/>
      <c r="Z54" s="31"/>
      <c r="AA54" s="31"/>
    </row>
    <row r="55" spans="1:27" s="30" customFormat="1" ht="34.5" customHeight="1" hidden="1">
      <c r="A55" s="249"/>
      <c r="B55" s="250"/>
      <c r="C55" s="302"/>
      <c r="D55" s="302"/>
      <c r="E55" s="302"/>
      <c r="F55" s="302"/>
      <c r="G55" s="302"/>
      <c r="H55" s="482"/>
      <c r="I55" s="481"/>
      <c r="J55" s="483"/>
      <c r="K55" s="483"/>
      <c r="L55" s="483"/>
      <c r="M55" s="481"/>
      <c r="N55" s="483"/>
      <c r="O55" s="483"/>
      <c r="P55" s="483"/>
      <c r="Q55" s="483"/>
      <c r="R55" s="483"/>
      <c r="S55" s="483"/>
      <c r="T55" s="483"/>
      <c r="U55" s="481"/>
      <c r="V55" s="483"/>
      <c r="W55" s="483"/>
      <c r="X55" s="481"/>
      <c r="Y55" s="303"/>
      <c r="Z55" s="31"/>
      <c r="AA55" s="31"/>
    </row>
    <row r="56" spans="1:27" s="30" customFormat="1" ht="34.5" customHeight="1" hidden="1">
      <c r="A56" s="249"/>
      <c r="B56" s="250"/>
      <c r="C56" s="302"/>
      <c r="D56" s="302"/>
      <c r="E56" s="302"/>
      <c r="F56" s="302"/>
      <c r="G56" s="302"/>
      <c r="H56" s="482"/>
      <c r="I56" s="481"/>
      <c r="J56" s="483"/>
      <c r="K56" s="483"/>
      <c r="L56" s="483"/>
      <c r="M56" s="481"/>
      <c r="N56" s="483"/>
      <c r="O56" s="483"/>
      <c r="P56" s="483"/>
      <c r="Q56" s="483"/>
      <c r="R56" s="483"/>
      <c r="S56" s="483"/>
      <c r="T56" s="483"/>
      <c r="U56" s="481"/>
      <c r="V56" s="483"/>
      <c r="W56" s="483"/>
      <c r="X56" s="481"/>
      <c r="Y56" s="303"/>
      <c r="Z56" s="31"/>
      <c r="AA56" s="31"/>
    </row>
    <row r="57" spans="1:27" s="30" customFormat="1" ht="34.5" customHeight="1" hidden="1">
      <c r="A57" s="249"/>
      <c r="B57" s="250"/>
      <c r="C57" s="302"/>
      <c r="D57" s="302"/>
      <c r="E57" s="302"/>
      <c r="F57" s="302"/>
      <c r="G57" s="302"/>
      <c r="H57" s="482"/>
      <c r="I57" s="481"/>
      <c r="J57" s="483"/>
      <c r="K57" s="483"/>
      <c r="L57" s="483"/>
      <c r="M57" s="481"/>
      <c r="N57" s="483"/>
      <c r="O57" s="483"/>
      <c r="P57" s="483"/>
      <c r="Q57" s="483"/>
      <c r="R57" s="483"/>
      <c r="S57" s="483"/>
      <c r="T57" s="483"/>
      <c r="U57" s="481"/>
      <c r="V57" s="483"/>
      <c r="W57" s="483"/>
      <c r="X57" s="481"/>
      <c r="Y57" s="303"/>
      <c r="Z57" s="31"/>
      <c r="AA57" s="31"/>
    </row>
    <row r="58" spans="1:27" s="30" customFormat="1" ht="34.5" customHeight="1" hidden="1">
      <c r="A58" s="249"/>
      <c r="B58" s="250"/>
      <c r="C58" s="302"/>
      <c r="D58" s="302"/>
      <c r="E58" s="302"/>
      <c r="F58" s="302"/>
      <c r="G58" s="302"/>
      <c r="H58" s="482"/>
      <c r="I58" s="481"/>
      <c r="J58" s="483"/>
      <c r="K58" s="483"/>
      <c r="L58" s="483"/>
      <c r="M58" s="481"/>
      <c r="N58" s="483"/>
      <c r="O58" s="483"/>
      <c r="P58" s="483"/>
      <c r="Q58" s="483"/>
      <c r="R58" s="483"/>
      <c r="S58" s="483"/>
      <c r="T58" s="483"/>
      <c r="U58" s="481"/>
      <c r="V58" s="483"/>
      <c r="W58" s="483"/>
      <c r="X58" s="481"/>
      <c r="Y58" s="303"/>
      <c r="Z58" s="31"/>
      <c r="AA58" s="31"/>
    </row>
    <row r="59" spans="1:27" s="30" customFormat="1" ht="34.5" customHeight="1" hidden="1">
      <c r="A59" s="249"/>
      <c r="B59" s="250"/>
      <c r="C59" s="302"/>
      <c r="D59" s="302"/>
      <c r="E59" s="302"/>
      <c r="F59" s="302"/>
      <c r="G59" s="302"/>
      <c r="H59" s="482"/>
      <c r="I59" s="481"/>
      <c r="J59" s="483"/>
      <c r="K59" s="483"/>
      <c r="L59" s="483"/>
      <c r="M59" s="481"/>
      <c r="N59" s="483"/>
      <c r="O59" s="483"/>
      <c r="P59" s="483"/>
      <c r="Q59" s="483"/>
      <c r="R59" s="483"/>
      <c r="S59" s="483"/>
      <c r="T59" s="483"/>
      <c r="U59" s="481"/>
      <c r="V59" s="483"/>
      <c r="W59" s="483"/>
      <c r="X59" s="481"/>
      <c r="Y59" s="303"/>
      <c r="Z59" s="31"/>
      <c r="AA59" s="31"/>
    </row>
    <row r="60" spans="1:27" s="17" customFormat="1" ht="45" customHeight="1" hidden="1">
      <c r="A60" s="249"/>
      <c r="B60" s="304"/>
      <c r="C60" s="302"/>
      <c r="D60" s="302"/>
      <c r="E60" s="302"/>
      <c r="F60" s="302"/>
      <c r="G60" s="302"/>
      <c r="H60" s="484">
        <f>I60+M60+Q60+U60</f>
        <v>0</v>
      </c>
      <c r="I60" s="485">
        <f>J60+K60+L60</f>
        <v>0</v>
      </c>
      <c r="J60" s="486"/>
      <c r="K60" s="485"/>
      <c r="L60" s="485"/>
      <c r="M60" s="485">
        <f>N60+O60+P60</f>
        <v>0</v>
      </c>
      <c r="N60" s="486"/>
      <c r="O60" s="485"/>
      <c r="P60" s="485"/>
      <c r="Q60" s="485">
        <f>R60+S60+T60</f>
        <v>0</v>
      </c>
      <c r="R60" s="486"/>
      <c r="S60" s="485"/>
      <c r="T60" s="485"/>
      <c r="U60" s="485">
        <f>V60+W60+X60</f>
        <v>0</v>
      </c>
      <c r="V60" s="486"/>
      <c r="W60" s="485"/>
      <c r="X60" s="485"/>
      <c r="Y60" s="303"/>
      <c r="Z60" s="36"/>
      <c r="AA60" s="36"/>
    </row>
    <row r="61" spans="1:27" s="39" customFormat="1" ht="25.5" customHeight="1" hidden="1">
      <c r="A61" s="305"/>
      <c r="B61" s="257" t="s">
        <v>47</v>
      </c>
      <c r="C61" s="258"/>
      <c r="D61" s="306">
        <v>2</v>
      </c>
      <c r="E61" s="256"/>
      <c r="F61" s="305"/>
      <c r="G61" s="261"/>
      <c r="H61" s="389">
        <f>SUM(H44:H49)</f>
        <v>0</v>
      </c>
      <c r="I61" s="334">
        <f>J61+K61+L61</f>
        <v>0</v>
      </c>
      <c r="J61" s="335">
        <f>J44+J46</f>
        <v>0</v>
      </c>
      <c r="K61" s="335">
        <f>K44+K46</f>
        <v>0</v>
      </c>
      <c r="L61" s="335">
        <f>L44+L46</f>
        <v>0</v>
      </c>
      <c r="M61" s="334">
        <f>M44+M46+M48+M50+M52</f>
        <v>0</v>
      </c>
      <c r="N61" s="335">
        <f>N44+N46</f>
        <v>0</v>
      </c>
      <c r="O61" s="335">
        <f>O44+O46</f>
        <v>0</v>
      </c>
      <c r="P61" s="335">
        <f>P44+P46</f>
        <v>0</v>
      </c>
      <c r="Q61" s="334">
        <f>Q44+Q46+Q48+Q50+Q52</f>
        <v>0</v>
      </c>
      <c r="R61" s="335">
        <f>R44+R46</f>
        <v>0</v>
      </c>
      <c r="S61" s="335">
        <f>S44+S46</f>
        <v>0</v>
      </c>
      <c r="T61" s="335">
        <f>T44+T46+T48</f>
        <v>0</v>
      </c>
      <c r="U61" s="334">
        <f>U44+U46+U48+U50+U52</f>
        <v>0</v>
      </c>
      <c r="V61" s="335">
        <f>V44+V46</f>
        <v>0</v>
      </c>
      <c r="W61" s="335">
        <f>W44+W46</f>
        <v>0</v>
      </c>
      <c r="X61" s="335">
        <f>X44+X46</f>
        <v>0</v>
      </c>
      <c r="Y61" s="307"/>
      <c r="Z61" s="44"/>
      <c r="AA61" s="44"/>
    </row>
    <row r="62" spans="1:27" s="460" customFormat="1" ht="25.5" customHeight="1">
      <c r="A62" s="317">
        <v>5</v>
      </c>
      <c r="B62" s="454" t="s">
        <v>134</v>
      </c>
      <c r="C62" s="491" t="s">
        <v>135</v>
      </c>
      <c r="D62" s="456"/>
      <c r="E62" s="457"/>
      <c r="F62" s="317"/>
      <c r="G62" s="318"/>
      <c r="H62" s="435">
        <f>I62+M62+Q62+U62</f>
        <v>325</v>
      </c>
      <c r="I62" s="436"/>
      <c r="J62" s="437"/>
      <c r="K62" s="437"/>
      <c r="L62" s="437"/>
      <c r="M62" s="436">
        <f>N62+O62+P62</f>
        <v>215</v>
      </c>
      <c r="N62" s="436">
        <v>25</v>
      </c>
      <c r="O62" s="436">
        <v>90</v>
      </c>
      <c r="P62" s="436">
        <v>100</v>
      </c>
      <c r="Q62" s="436">
        <f>R62+S62+T62</f>
        <v>95</v>
      </c>
      <c r="R62" s="436">
        <v>40</v>
      </c>
      <c r="S62" s="436">
        <v>35</v>
      </c>
      <c r="T62" s="436">
        <v>20</v>
      </c>
      <c r="U62" s="436">
        <f>V62+W62+X62</f>
        <v>15</v>
      </c>
      <c r="V62" s="436">
        <v>15</v>
      </c>
      <c r="W62" s="437"/>
      <c r="X62" s="437"/>
      <c r="Y62" s="458"/>
      <c r="Z62" s="459"/>
      <c r="AA62" s="459"/>
    </row>
    <row r="63" spans="1:25" s="42" customFormat="1" ht="23.25" customHeight="1">
      <c r="A63" s="308"/>
      <c r="B63" s="309" t="s">
        <v>48</v>
      </c>
      <c r="C63" s="310"/>
      <c r="D63" s="311">
        <f>D26+D34</f>
        <v>7.704000000000001</v>
      </c>
      <c r="E63" s="311">
        <f>E26+E34</f>
        <v>57.908</v>
      </c>
      <c r="F63" s="312" t="s">
        <v>59</v>
      </c>
      <c r="G63" s="313"/>
      <c r="H63" s="487">
        <f>H26+H34+H42+H61+H62</f>
        <v>1200</v>
      </c>
      <c r="I63" s="488">
        <f>J63+K63+L63</f>
        <v>0</v>
      </c>
      <c r="J63" s="488">
        <f>J26+J34+J42+J61+J62</f>
        <v>0</v>
      </c>
      <c r="K63" s="488">
        <f aca="true" t="shared" si="6" ref="K63:X63">K26+K34+K42+K61+K62</f>
        <v>0</v>
      </c>
      <c r="L63" s="488">
        <f t="shared" si="6"/>
        <v>0</v>
      </c>
      <c r="M63" s="488">
        <f>N63+O63+P63</f>
        <v>896</v>
      </c>
      <c r="N63" s="488">
        <f t="shared" si="6"/>
        <v>25</v>
      </c>
      <c r="O63" s="488">
        <f t="shared" si="6"/>
        <v>316</v>
      </c>
      <c r="P63" s="488">
        <f t="shared" si="6"/>
        <v>555</v>
      </c>
      <c r="Q63" s="488">
        <f>R63+S63+T63</f>
        <v>289</v>
      </c>
      <c r="R63" s="488">
        <f t="shared" si="6"/>
        <v>212</v>
      </c>
      <c r="S63" s="488">
        <f t="shared" si="6"/>
        <v>57</v>
      </c>
      <c r="T63" s="488">
        <f t="shared" si="6"/>
        <v>20</v>
      </c>
      <c r="U63" s="488">
        <f t="shared" si="6"/>
        <v>15</v>
      </c>
      <c r="V63" s="488">
        <f>V26+V34+V42+V61+V62</f>
        <v>15</v>
      </c>
      <c r="W63" s="488">
        <f t="shared" si="6"/>
        <v>0</v>
      </c>
      <c r="X63" s="488">
        <f t="shared" si="6"/>
        <v>0</v>
      </c>
      <c r="Y63" s="314"/>
    </row>
    <row r="64" spans="1:25" s="462" customFormat="1" ht="27" customHeight="1">
      <c r="A64" s="904"/>
      <c r="B64" s="905" t="s">
        <v>49</v>
      </c>
      <c r="C64" s="908" t="s">
        <v>31</v>
      </c>
      <c r="D64" s="908"/>
      <c r="E64" s="908"/>
      <c r="F64" s="315" t="s">
        <v>59</v>
      </c>
      <c r="G64" s="316"/>
      <c r="H64" s="489">
        <f>I64+M64+Q64+U64</f>
        <v>2279</v>
      </c>
      <c r="I64" s="489">
        <f>J64+K64+L64</f>
        <v>945</v>
      </c>
      <c r="J64" s="489">
        <v>400</v>
      </c>
      <c r="K64" s="489">
        <v>346</v>
      </c>
      <c r="L64" s="489">
        <v>199</v>
      </c>
      <c r="M64" s="489">
        <f>N64+O64+P64</f>
        <v>497</v>
      </c>
      <c r="N64" s="489">
        <v>235</v>
      </c>
      <c r="O64" s="489">
        <v>165</v>
      </c>
      <c r="P64" s="489">
        <v>97</v>
      </c>
      <c r="Q64" s="489">
        <f>R64+S64+T64</f>
        <v>300</v>
      </c>
      <c r="R64" s="489">
        <v>100</v>
      </c>
      <c r="S64" s="489">
        <v>100</v>
      </c>
      <c r="T64" s="489">
        <v>100</v>
      </c>
      <c r="U64" s="489">
        <f>V64+W64+X64</f>
        <v>537</v>
      </c>
      <c r="V64" s="489">
        <v>109</v>
      </c>
      <c r="W64" s="489">
        <v>139</v>
      </c>
      <c r="X64" s="489">
        <v>289</v>
      </c>
      <c r="Y64" s="461"/>
    </row>
    <row r="65" spans="1:27" s="464" customFormat="1" ht="28.5" customHeight="1">
      <c r="A65" s="904"/>
      <c r="B65" s="906"/>
      <c r="C65" s="908" t="s">
        <v>29</v>
      </c>
      <c r="D65" s="908"/>
      <c r="E65" s="908"/>
      <c r="F65" s="315" t="s">
        <v>59</v>
      </c>
      <c r="G65" s="316"/>
      <c r="H65" s="489">
        <f>I65+M65+Q65+U65</f>
        <v>21</v>
      </c>
      <c r="I65" s="489">
        <f>J65+K65+L65</f>
        <v>5</v>
      </c>
      <c r="J65" s="489"/>
      <c r="K65" s="489">
        <v>4</v>
      </c>
      <c r="L65" s="489">
        <v>1</v>
      </c>
      <c r="M65" s="489">
        <f>N65+O65+P65</f>
        <v>13</v>
      </c>
      <c r="N65" s="489">
        <v>5</v>
      </c>
      <c r="O65" s="489">
        <v>5</v>
      </c>
      <c r="P65" s="489">
        <v>3</v>
      </c>
      <c r="Q65" s="489">
        <f>R65+S65+T65</f>
        <v>0</v>
      </c>
      <c r="R65" s="489">
        <v>0</v>
      </c>
      <c r="S65" s="489">
        <v>0</v>
      </c>
      <c r="T65" s="489">
        <v>0</v>
      </c>
      <c r="U65" s="489">
        <f>V65+W65+X65</f>
        <v>3</v>
      </c>
      <c r="V65" s="489">
        <v>1</v>
      </c>
      <c r="W65" s="489">
        <v>1</v>
      </c>
      <c r="X65" s="489">
        <v>1</v>
      </c>
      <c r="Y65" s="461"/>
      <c r="Z65" s="463"/>
      <c r="AA65" s="463"/>
    </row>
    <row r="66" spans="1:27" s="464" customFormat="1" ht="28.5" customHeight="1">
      <c r="A66" s="904"/>
      <c r="B66" s="907"/>
      <c r="C66" s="909" t="s">
        <v>7</v>
      </c>
      <c r="D66" s="909"/>
      <c r="E66" s="909"/>
      <c r="F66" s="317" t="s">
        <v>59</v>
      </c>
      <c r="G66" s="318"/>
      <c r="H66" s="407">
        <f>I66+M66+Q66+U66</f>
        <v>2300</v>
      </c>
      <c r="I66" s="407">
        <f>J66+K66+L66</f>
        <v>950</v>
      </c>
      <c r="J66" s="407">
        <f>J64+J65</f>
        <v>400</v>
      </c>
      <c r="K66" s="407">
        <f>K64+K65</f>
        <v>350</v>
      </c>
      <c r="L66" s="407">
        <f>L64+L65</f>
        <v>200</v>
      </c>
      <c r="M66" s="407">
        <f>N66+O66+P66</f>
        <v>510</v>
      </c>
      <c r="N66" s="407">
        <f>N64+N65</f>
        <v>240</v>
      </c>
      <c r="O66" s="407">
        <f>O64+O65</f>
        <v>170</v>
      </c>
      <c r="P66" s="407">
        <f>P64+P65</f>
        <v>100</v>
      </c>
      <c r="Q66" s="407">
        <f>R66+S66+T66</f>
        <v>300</v>
      </c>
      <c r="R66" s="407">
        <f>R64+R65</f>
        <v>100</v>
      </c>
      <c r="S66" s="407">
        <f>S64+S65</f>
        <v>100</v>
      </c>
      <c r="T66" s="407">
        <f>T64+T65</f>
        <v>100</v>
      </c>
      <c r="U66" s="407">
        <f>V66+W66+X66</f>
        <v>540</v>
      </c>
      <c r="V66" s="407">
        <f>V64+V65</f>
        <v>110</v>
      </c>
      <c r="W66" s="407">
        <f>W64+W65</f>
        <v>140</v>
      </c>
      <c r="X66" s="407">
        <f>X64+X65</f>
        <v>290</v>
      </c>
      <c r="Y66" s="465"/>
      <c r="Z66" s="463"/>
      <c r="AA66" s="463"/>
    </row>
    <row r="67" spans="1:27" s="464" customFormat="1" ht="12.75" customHeight="1">
      <c r="A67" s="466"/>
      <c r="B67" s="467"/>
      <c r="C67" s="468"/>
      <c r="D67" s="468"/>
      <c r="E67" s="468"/>
      <c r="F67" s="469"/>
      <c r="G67" s="470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2"/>
      <c r="Z67" s="463"/>
      <c r="AA67" s="463"/>
    </row>
    <row r="68" spans="1:27" s="447" customFormat="1" ht="31.5" customHeight="1">
      <c r="A68" s="442"/>
      <c r="B68" s="719" t="s">
        <v>85</v>
      </c>
      <c r="C68" s="719"/>
      <c r="D68" s="443"/>
      <c r="E68" s="443"/>
      <c r="F68" s="910" t="s">
        <v>88</v>
      </c>
      <c r="G68" s="910"/>
      <c r="H68" s="910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5"/>
      <c r="Z68" s="446"/>
      <c r="AA68" s="446"/>
    </row>
    <row r="69" spans="1:27" s="447" customFormat="1" ht="31.5" customHeight="1">
      <c r="A69" s="442"/>
      <c r="B69" s="719" t="s">
        <v>86</v>
      </c>
      <c r="C69" s="719"/>
      <c r="D69" s="443"/>
      <c r="E69" s="443"/>
      <c r="F69" s="910" t="s">
        <v>89</v>
      </c>
      <c r="G69" s="910"/>
      <c r="H69" s="910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5"/>
      <c r="Z69" s="446"/>
      <c r="AA69" s="446"/>
    </row>
    <row r="70" spans="1:27" s="447" customFormat="1" ht="31.5" customHeight="1">
      <c r="A70" s="442"/>
      <c r="B70" s="719" t="s">
        <v>87</v>
      </c>
      <c r="C70" s="719"/>
      <c r="D70" s="443"/>
      <c r="E70" s="443"/>
      <c r="F70" s="910" t="s">
        <v>90</v>
      </c>
      <c r="G70" s="910"/>
      <c r="H70" s="910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5"/>
      <c r="Z70" s="446"/>
      <c r="AA70" s="446"/>
    </row>
    <row r="71" spans="1:27" s="447" customFormat="1" ht="43.5" customHeight="1">
      <c r="A71" s="442"/>
      <c r="B71" s="719" t="s">
        <v>84</v>
      </c>
      <c r="C71" s="719"/>
      <c r="D71" s="443"/>
      <c r="E71" s="443"/>
      <c r="F71" s="910" t="s">
        <v>91</v>
      </c>
      <c r="G71" s="910"/>
      <c r="H71" s="910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5"/>
      <c r="Z71" s="446"/>
      <c r="AA71" s="446"/>
    </row>
    <row r="73" ht="15.75">
      <c r="H73" s="15"/>
    </row>
    <row r="82" spans="1:31" s="3" customFormat="1" ht="15.75">
      <c r="A82" s="1"/>
      <c r="B82" s="2"/>
      <c r="C82" s="4"/>
      <c r="D82" s="1"/>
      <c r="E82" s="1"/>
      <c r="F82" s="19"/>
      <c r="G82" s="5"/>
      <c r="J82" s="6"/>
      <c r="N82" s="6"/>
      <c r="R82" s="6"/>
      <c r="V82" s="6"/>
      <c r="Y82" s="9"/>
      <c r="Z82" s="10"/>
      <c r="AA82" s="10"/>
      <c r="AB82" s="1"/>
      <c r="AC82" s="1"/>
      <c r="AD82" s="1"/>
      <c r="AE82" s="1"/>
    </row>
    <row r="83" spans="1:31" s="3" customFormat="1" ht="15.75">
      <c r="A83" s="1"/>
      <c r="B83" s="2"/>
      <c r="C83" s="4"/>
      <c r="D83" s="1"/>
      <c r="E83" s="1"/>
      <c r="F83" s="19"/>
      <c r="G83" s="5"/>
      <c r="J83" s="6"/>
      <c r="N83" s="6"/>
      <c r="R83" s="6"/>
      <c r="V83" s="6"/>
      <c r="Y83" s="9"/>
      <c r="Z83" s="10"/>
      <c r="AA83" s="10"/>
      <c r="AB83" s="1"/>
      <c r="AC83" s="1"/>
      <c r="AD83" s="1"/>
      <c r="AE83" s="1"/>
    </row>
    <row r="84" spans="1:31" s="3" customFormat="1" ht="15.75">
      <c r="A84" s="1"/>
      <c r="B84" s="2"/>
      <c r="C84" s="4"/>
      <c r="D84" s="1"/>
      <c r="E84" s="1"/>
      <c r="F84" s="19"/>
      <c r="G84" s="5"/>
      <c r="J84" s="6"/>
      <c r="N84" s="6"/>
      <c r="R84" s="6"/>
      <c r="V84" s="6"/>
      <c r="Y84" s="9"/>
      <c r="Z84" s="10"/>
      <c r="AA84" s="10"/>
      <c r="AB84" s="1"/>
      <c r="AC84" s="1"/>
      <c r="AD84" s="1"/>
      <c r="AE84" s="1"/>
    </row>
  </sheetData>
  <sheetProtection/>
  <mergeCells count="224">
    <mergeCell ref="F68:H68"/>
    <mergeCell ref="B69:C69"/>
    <mergeCell ref="F69:H69"/>
    <mergeCell ref="B70:C70"/>
    <mergeCell ref="F70:H70"/>
    <mergeCell ref="B71:C71"/>
    <mergeCell ref="F71:H71"/>
    <mergeCell ref="A64:A66"/>
    <mergeCell ref="B64:B66"/>
    <mergeCell ref="C64:E64"/>
    <mergeCell ref="C65:E65"/>
    <mergeCell ref="C66:E66"/>
    <mergeCell ref="B68:C68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A48:A49"/>
    <mergeCell ref="C48:C49"/>
    <mergeCell ref="D48:D49"/>
    <mergeCell ref="E48:E49"/>
    <mergeCell ref="F48:F49"/>
    <mergeCell ref="G48:G49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W36:W38"/>
    <mergeCell ref="X36:X38"/>
    <mergeCell ref="Y36:Y38"/>
    <mergeCell ref="C39:C41"/>
    <mergeCell ref="D39:D41"/>
    <mergeCell ref="E39:E41"/>
    <mergeCell ref="F39:F41"/>
    <mergeCell ref="G39:G41"/>
    <mergeCell ref="H39:H41"/>
    <mergeCell ref="Y39:Y41"/>
    <mergeCell ref="Q36:Q38"/>
    <mergeCell ref="R36:R38"/>
    <mergeCell ref="S36:S38"/>
    <mergeCell ref="T36:T38"/>
    <mergeCell ref="U36:U38"/>
    <mergeCell ref="V36:V38"/>
    <mergeCell ref="K36:K38"/>
    <mergeCell ref="L36:L38"/>
    <mergeCell ref="M36:M38"/>
    <mergeCell ref="N36:N38"/>
    <mergeCell ref="O36:O38"/>
    <mergeCell ref="P36:P38"/>
    <mergeCell ref="W32:W33"/>
    <mergeCell ref="X32:X33"/>
    <mergeCell ref="Y32:Y33"/>
    <mergeCell ref="A36:A38"/>
    <mergeCell ref="C36:C38"/>
    <mergeCell ref="F36:F38"/>
    <mergeCell ref="G36:G38"/>
    <mergeCell ref="H36:H38"/>
    <mergeCell ref="I36:I38"/>
    <mergeCell ref="J36:J38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Y30:Y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28:A29"/>
    <mergeCell ref="A30:A31"/>
    <mergeCell ref="C30:C31"/>
    <mergeCell ref="D30:D31"/>
    <mergeCell ref="E30:E31"/>
    <mergeCell ref="F30:F31"/>
    <mergeCell ref="H22:H23"/>
    <mergeCell ref="Y22:Y23"/>
    <mergeCell ref="A24:A25"/>
    <mergeCell ref="C24:C25"/>
    <mergeCell ref="D24:D25"/>
    <mergeCell ref="E24:E25"/>
    <mergeCell ref="F24:F25"/>
    <mergeCell ref="G24:G25"/>
    <mergeCell ref="A22:A23"/>
    <mergeCell ref="C22:C23"/>
    <mergeCell ref="D22:D23"/>
    <mergeCell ref="E22:E23"/>
    <mergeCell ref="F22:F23"/>
    <mergeCell ref="G22:G23"/>
    <mergeCell ref="Y18:Y19"/>
    <mergeCell ref="A20:A21"/>
    <mergeCell ref="C20:C21"/>
    <mergeCell ref="D20:D21"/>
    <mergeCell ref="E20:E21"/>
    <mergeCell ref="F20:F21"/>
    <mergeCell ref="G20:G21"/>
    <mergeCell ref="H20:H21"/>
    <mergeCell ref="Y20:Y21"/>
    <mergeCell ref="R14:T14"/>
    <mergeCell ref="U14:U15"/>
    <mergeCell ref="V14:X14"/>
    <mergeCell ref="H18:H19"/>
    <mergeCell ref="H13:H15"/>
    <mergeCell ref="I13:X13"/>
    <mergeCell ref="Y13:Y15"/>
    <mergeCell ref="J14:L14"/>
    <mergeCell ref="M14:M15"/>
    <mergeCell ref="N14:P14"/>
    <mergeCell ref="A18:A19"/>
    <mergeCell ref="C18:C19"/>
    <mergeCell ref="D18:D19"/>
    <mergeCell ref="E18:E19"/>
    <mergeCell ref="F18:F19"/>
    <mergeCell ref="G18:G19"/>
    <mergeCell ref="Q14:Q15"/>
    <mergeCell ref="A13:A15"/>
    <mergeCell ref="B13:B15"/>
    <mergeCell ref="C13:C15"/>
    <mergeCell ref="D13:E13"/>
    <mergeCell ref="F13:F15"/>
    <mergeCell ref="G13:G15"/>
    <mergeCell ref="D14:D15"/>
    <mergeCell ref="E14:E15"/>
    <mergeCell ref="I14:I15"/>
    <mergeCell ref="B4:C4"/>
    <mergeCell ref="Q4:Y4"/>
    <mergeCell ref="B5:C5"/>
    <mergeCell ref="Q5:Y5"/>
    <mergeCell ref="A7:Y7"/>
    <mergeCell ref="A8:Y8"/>
    <mergeCell ref="B1:C1"/>
    <mergeCell ref="Q1:Y1"/>
    <mergeCell ref="B2:C2"/>
    <mergeCell ref="Q2:Y2"/>
    <mergeCell ref="B3:C3"/>
    <mergeCell ref="Q3:Y3"/>
  </mergeCells>
  <printOptions/>
  <pageMargins left="0.58" right="0.25" top="0.69" bottom="0.31" header="0.3" footer="0.3"/>
  <pageSetup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E84"/>
  <sheetViews>
    <sheetView zoomScale="60" zoomScaleNormal="60" zoomScaleSheetLayoutView="40" workbookViewId="0" topLeftCell="A6">
      <selection activeCell="E29" sqref="E29"/>
    </sheetView>
  </sheetViews>
  <sheetFormatPr defaultColWidth="9.00390625" defaultRowHeight="12.75"/>
  <cols>
    <col min="1" max="1" width="7.25390625" style="1" customWidth="1"/>
    <col min="2" max="2" width="76.25390625" style="2" customWidth="1"/>
    <col min="3" max="3" width="51.125" style="4" customWidth="1"/>
    <col min="4" max="4" width="13.125" style="1" customWidth="1"/>
    <col min="5" max="5" width="14.75390625" style="1" customWidth="1"/>
    <col min="6" max="6" width="12.125" style="19" customWidth="1"/>
    <col min="7" max="7" width="14.875" style="5" customWidth="1"/>
    <col min="8" max="8" width="16.00390625" style="3" customWidth="1"/>
    <col min="9" max="9" width="12.25390625" style="3" customWidth="1"/>
    <col min="10" max="10" width="12.25390625" style="6" customWidth="1"/>
    <col min="11" max="13" width="12.25390625" style="3" customWidth="1"/>
    <col min="14" max="14" width="12.25390625" style="6" customWidth="1"/>
    <col min="15" max="17" width="12.25390625" style="3" customWidth="1"/>
    <col min="18" max="18" width="12.25390625" style="6" customWidth="1"/>
    <col min="19" max="21" width="12.25390625" style="3" customWidth="1"/>
    <col min="22" max="22" width="12.25390625" style="6" customWidth="1"/>
    <col min="23" max="24" width="12.25390625" style="3" customWidth="1"/>
    <col min="25" max="25" width="11.87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6.25" customHeight="1" hidden="1">
      <c r="B1" s="826" t="s">
        <v>93</v>
      </c>
      <c r="C1" s="826"/>
      <c r="D1" s="428"/>
      <c r="E1" s="429"/>
      <c r="F1" s="429"/>
      <c r="G1" s="427"/>
      <c r="H1" s="439"/>
      <c r="I1" s="440"/>
      <c r="J1" s="440"/>
      <c r="K1" s="441"/>
      <c r="L1" s="440"/>
      <c r="M1" s="440"/>
      <c r="N1" s="440"/>
      <c r="O1" s="441"/>
      <c r="P1" s="440"/>
      <c r="Q1" s="826" t="s">
        <v>98</v>
      </c>
      <c r="R1" s="826"/>
      <c r="S1" s="826"/>
      <c r="T1" s="826"/>
      <c r="U1" s="826"/>
      <c r="V1" s="826"/>
      <c r="W1" s="826"/>
      <c r="X1" s="826"/>
      <c r="Y1" s="826"/>
      <c r="Z1" s="58"/>
    </row>
    <row r="2" spans="2:26" ht="26.25" customHeight="1" hidden="1">
      <c r="B2" s="826" t="s">
        <v>94</v>
      </c>
      <c r="C2" s="826"/>
      <c r="D2" s="428"/>
      <c r="E2" s="429"/>
      <c r="F2" s="429"/>
      <c r="G2" s="427"/>
      <c r="H2" s="439"/>
      <c r="I2" s="440"/>
      <c r="J2" s="440"/>
      <c r="K2" s="441"/>
      <c r="L2" s="440"/>
      <c r="M2" s="440"/>
      <c r="N2" s="440"/>
      <c r="O2" s="441"/>
      <c r="P2" s="440"/>
      <c r="Q2" s="826" t="s">
        <v>99</v>
      </c>
      <c r="R2" s="826"/>
      <c r="S2" s="826"/>
      <c r="T2" s="826"/>
      <c r="U2" s="826"/>
      <c r="V2" s="826"/>
      <c r="W2" s="826"/>
      <c r="X2" s="826"/>
      <c r="Y2" s="826"/>
      <c r="Z2" s="58"/>
    </row>
    <row r="3" spans="2:26" ht="26.25" customHeight="1" hidden="1">
      <c r="B3" s="826" t="s">
        <v>95</v>
      </c>
      <c r="C3" s="826"/>
      <c r="D3" s="428"/>
      <c r="E3" s="429"/>
      <c r="F3" s="429"/>
      <c r="G3" s="427"/>
      <c r="H3" s="439"/>
      <c r="I3" s="440"/>
      <c r="J3" s="440"/>
      <c r="K3" s="441"/>
      <c r="L3" s="440"/>
      <c r="M3" s="440"/>
      <c r="N3" s="440"/>
      <c r="O3" s="441"/>
      <c r="P3" s="440"/>
      <c r="Q3" s="826" t="s">
        <v>95</v>
      </c>
      <c r="R3" s="826"/>
      <c r="S3" s="826"/>
      <c r="T3" s="826"/>
      <c r="U3" s="826"/>
      <c r="V3" s="826"/>
      <c r="W3" s="826"/>
      <c r="X3" s="826"/>
      <c r="Y3" s="826"/>
      <c r="Z3" s="58"/>
    </row>
    <row r="4" spans="2:26" ht="26.25" customHeight="1" hidden="1">
      <c r="B4" s="826" t="s">
        <v>96</v>
      </c>
      <c r="C4" s="826"/>
      <c r="D4" s="428"/>
      <c r="E4" s="429"/>
      <c r="F4" s="429"/>
      <c r="G4" s="427"/>
      <c r="H4" s="439"/>
      <c r="I4" s="440"/>
      <c r="J4" s="440"/>
      <c r="K4" s="441"/>
      <c r="L4" s="440"/>
      <c r="M4" s="440"/>
      <c r="N4" s="440"/>
      <c r="O4" s="441"/>
      <c r="P4" s="440"/>
      <c r="Q4" s="826" t="s">
        <v>100</v>
      </c>
      <c r="R4" s="826"/>
      <c r="S4" s="826"/>
      <c r="T4" s="826"/>
      <c r="U4" s="826"/>
      <c r="V4" s="826"/>
      <c r="W4" s="826"/>
      <c r="X4" s="826"/>
      <c r="Y4" s="826"/>
      <c r="Z4" s="58"/>
    </row>
    <row r="5" spans="2:26" ht="26.25" customHeight="1" hidden="1">
      <c r="B5" s="826" t="s">
        <v>142</v>
      </c>
      <c r="C5" s="826"/>
      <c r="D5" s="428"/>
      <c r="E5" s="429"/>
      <c r="F5" s="429"/>
      <c r="G5" s="427"/>
      <c r="H5" s="439"/>
      <c r="I5" s="440"/>
      <c r="J5" s="440"/>
      <c r="K5" s="441"/>
      <c r="L5" s="440"/>
      <c r="M5" s="440"/>
      <c r="N5" s="440"/>
      <c r="O5" s="441"/>
      <c r="P5" s="440"/>
      <c r="Q5" s="826" t="s">
        <v>142</v>
      </c>
      <c r="R5" s="826"/>
      <c r="S5" s="826"/>
      <c r="T5" s="826"/>
      <c r="U5" s="826"/>
      <c r="V5" s="826"/>
      <c r="W5" s="826"/>
      <c r="X5" s="826"/>
      <c r="Y5" s="826"/>
      <c r="Z5" s="58"/>
    </row>
    <row r="6" spans="2:26" ht="12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164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163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8.75" hidden="1">
      <c r="A10" s="410"/>
      <c r="B10" s="416" t="s">
        <v>101</v>
      </c>
      <c r="C10" s="417">
        <v>1200</v>
      </c>
      <c r="D10" s="418" t="s">
        <v>59</v>
      </c>
      <c r="E10" s="418"/>
      <c r="F10" s="419"/>
      <c r="G10" s="420"/>
      <c r="H10" s="421"/>
      <c r="I10" s="422"/>
      <c r="J10" s="422"/>
      <c r="K10" s="423"/>
      <c r="L10" s="422"/>
      <c r="M10" s="422"/>
      <c r="N10" s="422"/>
      <c r="O10" s="423"/>
      <c r="P10" s="422"/>
      <c r="Q10" s="422"/>
      <c r="R10" s="422"/>
      <c r="S10" s="423"/>
      <c r="T10" s="422"/>
      <c r="U10" s="422"/>
      <c r="V10" s="422"/>
      <c r="W10" s="423"/>
      <c r="X10" s="422"/>
      <c r="Y10" s="422"/>
      <c r="Z10" s="56"/>
    </row>
    <row r="11" spans="1:26" ht="25.5" customHeight="1" hidden="1">
      <c r="A11" s="410"/>
      <c r="B11" s="416" t="s">
        <v>102</v>
      </c>
      <c r="C11" s="417">
        <v>2280</v>
      </c>
      <c r="D11" s="418" t="s">
        <v>59</v>
      </c>
      <c r="E11" s="418"/>
      <c r="F11" s="419"/>
      <c r="G11" s="420"/>
      <c r="H11" s="421"/>
      <c r="I11" s="422"/>
      <c r="J11" s="422"/>
      <c r="K11" s="423"/>
      <c r="L11" s="422"/>
      <c r="M11" s="422"/>
      <c r="N11" s="422"/>
      <c r="O11" s="423"/>
      <c r="P11" s="422"/>
      <c r="Q11" s="422"/>
      <c r="R11" s="422"/>
      <c r="S11" s="423"/>
      <c r="T11" s="422"/>
      <c r="U11" s="422"/>
      <c r="V11" s="422"/>
      <c r="W11" s="423"/>
      <c r="X11" s="422"/>
      <c r="Y11" s="422"/>
      <c r="Z11" s="56"/>
    </row>
    <row r="12" spans="1:25" ht="14.25" customHeight="1" thickBot="1">
      <c r="A12" s="410"/>
      <c r="B12" s="424"/>
      <c r="C12" s="425"/>
      <c r="D12" s="410"/>
      <c r="E12" s="409"/>
      <c r="F12" s="411"/>
      <c r="G12" s="412"/>
      <c r="H12" s="413"/>
      <c r="I12" s="413"/>
      <c r="J12" s="414"/>
      <c r="K12" s="413"/>
      <c r="L12" s="413"/>
      <c r="M12" s="413"/>
      <c r="N12" s="414"/>
      <c r="O12" s="413"/>
      <c r="P12" s="413"/>
      <c r="Q12" s="413"/>
      <c r="R12" s="414"/>
      <c r="S12" s="413"/>
      <c r="T12" s="413"/>
      <c r="U12" s="413"/>
      <c r="V12" s="414"/>
      <c r="W12" s="413"/>
      <c r="X12" s="413"/>
      <c r="Y12" s="415"/>
    </row>
    <row r="13" spans="1:26" s="10" customFormat="1" ht="17.25" customHeight="1" thickBot="1">
      <c r="A13" s="829" t="s">
        <v>0</v>
      </c>
      <c r="B13" s="832" t="s">
        <v>1</v>
      </c>
      <c r="C13" s="835" t="s">
        <v>58</v>
      </c>
      <c r="D13" s="838" t="s">
        <v>3</v>
      </c>
      <c r="E13" s="838"/>
      <c r="F13" s="839" t="s">
        <v>24</v>
      </c>
      <c r="G13" s="842" t="s">
        <v>25</v>
      </c>
      <c r="H13" s="860" t="s">
        <v>26</v>
      </c>
      <c r="I13" s="861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3"/>
      <c r="Y13" s="829" t="s">
        <v>23</v>
      </c>
      <c r="Z13" s="11"/>
    </row>
    <row r="14" spans="1:26" s="10" customFormat="1" ht="20.25" customHeight="1">
      <c r="A14" s="830"/>
      <c r="B14" s="833"/>
      <c r="C14" s="836"/>
      <c r="D14" s="836" t="s">
        <v>4</v>
      </c>
      <c r="E14" s="836" t="s">
        <v>5</v>
      </c>
      <c r="F14" s="840"/>
      <c r="G14" s="843"/>
      <c r="H14" s="827"/>
      <c r="I14" s="827" t="s">
        <v>6</v>
      </c>
      <c r="J14" s="845" t="s">
        <v>8</v>
      </c>
      <c r="K14" s="845"/>
      <c r="L14" s="845"/>
      <c r="M14" s="827" t="s">
        <v>21</v>
      </c>
      <c r="N14" s="845" t="s">
        <v>8</v>
      </c>
      <c r="O14" s="845"/>
      <c r="P14" s="845"/>
      <c r="Q14" s="827" t="s">
        <v>22</v>
      </c>
      <c r="R14" s="845" t="s">
        <v>8</v>
      </c>
      <c r="S14" s="845"/>
      <c r="T14" s="845"/>
      <c r="U14" s="827" t="s">
        <v>28</v>
      </c>
      <c r="V14" s="845" t="s">
        <v>8</v>
      </c>
      <c r="W14" s="845"/>
      <c r="X14" s="858"/>
      <c r="Y14" s="830"/>
      <c r="Z14" s="11"/>
    </row>
    <row r="15" spans="1:26" s="10" customFormat="1" ht="21.75" customHeight="1" thickBot="1">
      <c r="A15" s="831"/>
      <c r="B15" s="834"/>
      <c r="C15" s="837"/>
      <c r="D15" s="837"/>
      <c r="E15" s="837"/>
      <c r="F15" s="841"/>
      <c r="G15" s="844"/>
      <c r="H15" s="828"/>
      <c r="I15" s="828"/>
      <c r="J15" s="237" t="s">
        <v>9</v>
      </c>
      <c r="K15" s="238" t="s">
        <v>10</v>
      </c>
      <c r="L15" s="239" t="s">
        <v>11</v>
      </c>
      <c r="M15" s="828"/>
      <c r="N15" s="237" t="s">
        <v>12</v>
      </c>
      <c r="O15" s="238" t="s">
        <v>13</v>
      </c>
      <c r="P15" s="239" t="s">
        <v>14</v>
      </c>
      <c r="Q15" s="828"/>
      <c r="R15" s="237" t="s">
        <v>15</v>
      </c>
      <c r="S15" s="238" t="s">
        <v>16</v>
      </c>
      <c r="T15" s="239" t="s">
        <v>17</v>
      </c>
      <c r="U15" s="828"/>
      <c r="V15" s="237" t="s">
        <v>18</v>
      </c>
      <c r="W15" s="238" t="s">
        <v>19</v>
      </c>
      <c r="X15" s="240" t="s">
        <v>20</v>
      </c>
      <c r="Y15" s="831"/>
      <c r="Z15" s="11"/>
    </row>
    <row r="16" spans="1:31" s="27" customFormat="1" ht="21" customHeight="1">
      <c r="A16" s="448">
        <v>1</v>
      </c>
      <c r="B16" s="448">
        <v>2</v>
      </c>
      <c r="C16" s="448">
        <v>3</v>
      </c>
      <c r="D16" s="448">
        <v>4</v>
      </c>
      <c r="E16" s="448">
        <v>5</v>
      </c>
      <c r="F16" s="449">
        <v>6</v>
      </c>
      <c r="G16" s="449">
        <v>7</v>
      </c>
      <c r="H16" s="450"/>
      <c r="I16" s="450">
        <v>9</v>
      </c>
      <c r="J16" s="451">
        <v>10</v>
      </c>
      <c r="K16" s="448">
        <v>11</v>
      </c>
      <c r="L16" s="452">
        <v>12</v>
      </c>
      <c r="M16" s="450">
        <v>13</v>
      </c>
      <c r="N16" s="451">
        <v>14</v>
      </c>
      <c r="O16" s="448">
        <v>15</v>
      </c>
      <c r="P16" s="452">
        <v>16</v>
      </c>
      <c r="Q16" s="450">
        <v>17</v>
      </c>
      <c r="R16" s="451">
        <v>18</v>
      </c>
      <c r="S16" s="448">
        <v>19</v>
      </c>
      <c r="T16" s="452">
        <v>20</v>
      </c>
      <c r="U16" s="450">
        <v>21</v>
      </c>
      <c r="V16" s="451">
        <v>22</v>
      </c>
      <c r="W16" s="448">
        <v>23</v>
      </c>
      <c r="X16" s="453">
        <v>24</v>
      </c>
      <c r="Y16" s="450">
        <v>25</v>
      </c>
      <c r="Z16" s="26"/>
      <c r="AE16" s="27" t="s">
        <v>27</v>
      </c>
    </row>
    <row r="17" spans="1:27" s="29" customFormat="1" ht="25.5" customHeight="1">
      <c r="A17" s="241">
        <v>1</v>
      </c>
      <c r="B17" s="242" t="s">
        <v>30</v>
      </c>
      <c r="C17" s="243"/>
      <c r="D17" s="244"/>
      <c r="E17" s="244"/>
      <c r="F17" s="241"/>
      <c r="G17" s="245"/>
      <c r="H17" s="246">
        <f>I17+M17+Q17+U17</f>
        <v>0</v>
      </c>
      <c r="I17" s="246">
        <f aca="true" t="shared" si="0" ref="I17:I35">J17+K17+L17</f>
        <v>0</v>
      </c>
      <c r="J17" s="247"/>
      <c r="K17" s="246"/>
      <c r="L17" s="246"/>
      <c r="M17" s="246">
        <f aca="true" t="shared" si="1" ref="M17:M35">N17+O17+P17</f>
        <v>0</v>
      </c>
      <c r="N17" s="247"/>
      <c r="O17" s="246"/>
      <c r="P17" s="246"/>
      <c r="Q17" s="246">
        <f aca="true" t="shared" si="2" ref="Q17:Q36">R17+S17+T17</f>
        <v>0</v>
      </c>
      <c r="R17" s="247"/>
      <c r="S17" s="246"/>
      <c r="T17" s="246"/>
      <c r="U17" s="246">
        <f aca="true" t="shared" si="3" ref="U17:U35">V17+W17+X17</f>
        <v>0</v>
      </c>
      <c r="V17" s="247"/>
      <c r="W17" s="246"/>
      <c r="X17" s="246"/>
      <c r="Y17" s="248"/>
      <c r="Z17" s="28"/>
      <c r="AA17" s="28"/>
    </row>
    <row r="18" spans="1:27" s="29" customFormat="1" ht="36.75" customHeight="1" hidden="1">
      <c r="A18" s="846" t="s">
        <v>112</v>
      </c>
      <c r="B18" s="250" t="s">
        <v>109</v>
      </c>
      <c r="C18" s="847" t="s">
        <v>157</v>
      </c>
      <c r="D18" s="847">
        <v>12.247</v>
      </c>
      <c r="E18" s="849">
        <v>92.209</v>
      </c>
      <c r="F18" s="850" t="s">
        <v>59</v>
      </c>
      <c r="G18" s="851" t="s">
        <v>111</v>
      </c>
      <c r="H18" s="859">
        <f>I18+M18+Q18+U18</f>
        <v>0</v>
      </c>
      <c r="I18" s="496">
        <f t="shared" si="0"/>
        <v>0</v>
      </c>
      <c r="J18" s="496">
        <f>J19</f>
        <v>0</v>
      </c>
      <c r="K18" s="496">
        <f>K19</f>
        <v>0</v>
      </c>
      <c r="L18" s="496">
        <f>L19</f>
        <v>0</v>
      </c>
      <c r="M18" s="496">
        <f t="shared" si="1"/>
        <v>0</v>
      </c>
      <c r="N18" s="496"/>
      <c r="O18" s="496"/>
      <c r="P18" s="496"/>
      <c r="Q18" s="496">
        <f t="shared" si="2"/>
        <v>0</v>
      </c>
      <c r="R18" s="496"/>
      <c r="S18" s="496">
        <f>S19</f>
        <v>0</v>
      </c>
      <c r="T18" s="496">
        <f>T19</f>
        <v>0</v>
      </c>
      <c r="U18" s="496">
        <f t="shared" si="3"/>
        <v>0</v>
      </c>
      <c r="V18" s="496">
        <f>V19</f>
        <v>0</v>
      </c>
      <c r="W18" s="496">
        <f>W19</f>
        <v>0</v>
      </c>
      <c r="X18" s="496">
        <f>X19</f>
        <v>0</v>
      </c>
      <c r="Y18" s="856" t="s">
        <v>32</v>
      </c>
      <c r="Z18" s="28"/>
      <c r="AA18" s="28"/>
    </row>
    <row r="19" spans="1:27" s="32" customFormat="1" ht="54" customHeight="1" hidden="1">
      <c r="A19" s="846"/>
      <c r="B19" s="252" t="s">
        <v>110</v>
      </c>
      <c r="C19" s="848"/>
      <c r="D19" s="848"/>
      <c r="E19" s="849"/>
      <c r="F19" s="850"/>
      <c r="G19" s="852"/>
      <c r="H19" s="859"/>
      <c r="I19" s="474">
        <f t="shared" si="0"/>
        <v>0</v>
      </c>
      <c r="J19" s="474"/>
      <c r="K19" s="474"/>
      <c r="L19" s="474"/>
      <c r="M19" s="474">
        <f t="shared" si="1"/>
        <v>225</v>
      </c>
      <c r="N19" s="474">
        <v>15</v>
      </c>
      <c r="O19" s="474">
        <v>150</v>
      </c>
      <c r="P19" s="474">
        <v>60</v>
      </c>
      <c r="Q19" s="497">
        <f t="shared" si="2"/>
        <v>0</v>
      </c>
      <c r="R19" s="474"/>
      <c r="S19" s="474"/>
      <c r="T19" s="474"/>
      <c r="U19" s="474">
        <f t="shared" si="3"/>
        <v>0</v>
      </c>
      <c r="V19" s="474"/>
      <c r="W19" s="474"/>
      <c r="X19" s="474"/>
      <c r="Y19" s="857"/>
      <c r="Z19" s="33"/>
      <c r="AA19" s="33"/>
    </row>
    <row r="20" spans="1:27" s="29" customFormat="1" ht="25.5" customHeight="1">
      <c r="A20" s="846" t="s">
        <v>113</v>
      </c>
      <c r="B20" s="250" t="s">
        <v>114</v>
      </c>
      <c r="C20" s="864" t="s">
        <v>124</v>
      </c>
      <c r="D20" s="849">
        <v>5.727</v>
      </c>
      <c r="E20" s="849">
        <v>40.089</v>
      </c>
      <c r="F20" s="850" t="s">
        <v>59</v>
      </c>
      <c r="G20" s="853" t="s">
        <v>116</v>
      </c>
      <c r="H20" s="854">
        <f>I20+M20+Q20+U20</f>
        <v>200</v>
      </c>
      <c r="I20" s="496">
        <f t="shared" si="0"/>
        <v>0</v>
      </c>
      <c r="J20" s="496">
        <f>J21</f>
        <v>0</v>
      </c>
      <c r="K20" s="496">
        <f>K21</f>
        <v>0</v>
      </c>
      <c r="L20" s="496">
        <f>L21</f>
        <v>0</v>
      </c>
      <c r="M20" s="496">
        <f>N20+O20+P20</f>
        <v>140</v>
      </c>
      <c r="N20" s="496"/>
      <c r="O20" s="496"/>
      <c r="P20" s="496">
        <v>140</v>
      </c>
      <c r="Q20" s="496">
        <f t="shared" si="2"/>
        <v>60</v>
      </c>
      <c r="R20" s="496">
        <v>60</v>
      </c>
      <c r="S20" s="496">
        <f>S21</f>
        <v>0</v>
      </c>
      <c r="T20" s="496">
        <f>T21</f>
        <v>0</v>
      </c>
      <c r="U20" s="496">
        <f t="shared" si="3"/>
        <v>0</v>
      </c>
      <c r="V20" s="496">
        <f>V21</f>
        <v>0</v>
      </c>
      <c r="W20" s="496">
        <f>W21</f>
        <v>0</v>
      </c>
      <c r="X20" s="496">
        <f>X21</f>
        <v>0</v>
      </c>
      <c r="Y20" s="988" t="s">
        <v>160</v>
      </c>
      <c r="Z20" s="28"/>
      <c r="AA20" s="28"/>
    </row>
    <row r="21" spans="1:27" s="32" customFormat="1" ht="52.5" customHeight="1">
      <c r="A21" s="846"/>
      <c r="B21" s="252" t="s">
        <v>115</v>
      </c>
      <c r="C21" s="864"/>
      <c r="D21" s="849"/>
      <c r="E21" s="849"/>
      <c r="F21" s="850"/>
      <c r="G21" s="853"/>
      <c r="H21" s="855"/>
      <c r="I21" s="474">
        <f t="shared" si="0"/>
        <v>0</v>
      </c>
      <c r="J21" s="474"/>
      <c r="K21" s="474"/>
      <c r="L21" s="474"/>
      <c r="M21" s="474">
        <f t="shared" si="1"/>
        <v>175</v>
      </c>
      <c r="N21" s="474">
        <v>10</v>
      </c>
      <c r="O21" s="474">
        <v>150</v>
      </c>
      <c r="P21" s="474">
        <v>15</v>
      </c>
      <c r="Q21" s="474">
        <f t="shared" si="2"/>
        <v>980</v>
      </c>
      <c r="R21" s="474">
        <v>980</v>
      </c>
      <c r="S21" s="474"/>
      <c r="T21" s="474"/>
      <c r="U21" s="474">
        <f t="shared" si="3"/>
        <v>0</v>
      </c>
      <c r="V21" s="474"/>
      <c r="W21" s="474"/>
      <c r="X21" s="474"/>
      <c r="Y21" s="989"/>
      <c r="Z21" s="33"/>
      <c r="AA21" s="33"/>
    </row>
    <row r="22" spans="1:27" s="29" customFormat="1" ht="25.5" customHeight="1" hidden="1">
      <c r="A22" s="846" t="s">
        <v>117</v>
      </c>
      <c r="B22" s="250" t="s">
        <v>118</v>
      </c>
      <c r="C22" s="864" t="s">
        <v>119</v>
      </c>
      <c r="D22" s="849">
        <v>8.25</v>
      </c>
      <c r="E22" s="849">
        <v>57.75</v>
      </c>
      <c r="F22" s="850" t="s">
        <v>59</v>
      </c>
      <c r="G22" s="853" t="s">
        <v>74</v>
      </c>
      <c r="H22" s="854">
        <f>I22+M22+Q22+U22</f>
        <v>0</v>
      </c>
      <c r="I22" s="496">
        <f t="shared" si="0"/>
        <v>0</v>
      </c>
      <c r="J22" s="496">
        <f>J23</f>
        <v>0</v>
      </c>
      <c r="K22" s="496">
        <f>K23</f>
        <v>0</v>
      </c>
      <c r="L22" s="496">
        <f>L23</f>
        <v>0</v>
      </c>
      <c r="M22" s="496">
        <f t="shared" si="1"/>
        <v>0</v>
      </c>
      <c r="N22" s="496">
        <f>N23</f>
        <v>0</v>
      </c>
      <c r="O22" s="496"/>
      <c r="P22" s="496"/>
      <c r="Q22" s="496">
        <f t="shared" si="2"/>
        <v>0</v>
      </c>
      <c r="R22" s="496"/>
      <c r="S22" s="496">
        <f>S23</f>
        <v>0</v>
      </c>
      <c r="T22" s="496">
        <f>T23</f>
        <v>0</v>
      </c>
      <c r="U22" s="496">
        <f t="shared" si="3"/>
        <v>0</v>
      </c>
      <c r="V22" s="496">
        <f>V23</f>
        <v>0</v>
      </c>
      <c r="W22" s="496">
        <f>W23</f>
        <v>0</v>
      </c>
      <c r="X22" s="496">
        <f>X23</f>
        <v>0</v>
      </c>
      <c r="Y22" s="865" t="s">
        <v>32</v>
      </c>
      <c r="Z22" s="28"/>
      <c r="AA22" s="28"/>
    </row>
    <row r="23" spans="1:27" s="32" customFormat="1" ht="43.5" customHeight="1" hidden="1">
      <c r="A23" s="846"/>
      <c r="B23" s="252" t="s">
        <v>110</v>
      </c>
      <c r="C23" s="864"/>
      <c r="D23" s="849"/>
      <c r="E23" s="849"/>
      <c r="F23" s="850"/>
      <c r="G23" s="853"/>
      <c r="H23" s="855"/>
      <c r="I23" s="474">
        <f t="shared" si="0"/>
        <v>0</v>
      </c>
      <c r="J23" s="474"/>
      <c r="K23" s="474"/>
      <c r="L23" s="474"/>
      <c r="M23" s="474">
        <f t="shared" si="1"/>
        <v>150</v>
      </c>
      <c r="N23" s="474"/>
      <c r="O23" s="474">
        <v>50</v>
      </c>
      <c r="P23" s="474">
        <v>100</v>
      </c>
      <c r="Q23" s="474">
        <f t="shared" si="2"/>
        <v>48</v>
      </c>
      <c r="R23" s="474">
        <v>48</v>
      </c>
      <c r="S23" s="474"/>
      <c r="T23" s="474"/>
      <c r="U23" s="474">
        <f t="shared" si="3"/>
        <v>0</v>
      </c>
      <c r="V23" s="474"/>
      <c r="W23" s="474"/>
      <c r="X23" s="474"/>
      <c r="Y23" s="866"/>
      <c r="Z23" s="33"/>
      <c r="AA23" s="33"/>
    </row>
    <row r="24" spans="1:27" s="29" customFormat="1" ht="25.5" customHeight="1" hidden="1">
      <c r="A24" s="846" t="s">
        <v>36</v>
      </c>
      <c r="B24" s="250"/>
      <c r="C24" s="864"/>
      <c r="D24" s="849"/>
      <c r="E24" s="849"/>
      <c r="F24" s="850"/>
      <c r="G24" s="853"/>
      <c r="H24" s="496">
        <f>I24+M24+Q24+U24</f>
        <v>0</v>
      </c>
      <c r="I24" s="496">
        <f t="shared" si="0"/>
        <v>0</v>
      </c>
      <c r="J24" s="496">
        <f>J25</f>
        <v>0</v>
      </c>
      <c r="K24" s="496">
        <f>K25</f>
        <v>0</v>
      </c>
      <c r="L24" s="496">
        <f>L25</f>
        <v>0</v>
      </c>
      <c r="M24" s="496">
        <f t="shared" si="1"/>
        <v>0</v>
      </c>
      <c r="N24" s="496">
        <f>N25</f>
        <v>0</v>
      </c>
      <c r="O24" s="496">
        <f>O25</f>
        <v>0</v>
      </c>
      <c r="P24" s="496">
        <f>P25</f>
        <v>0</v>
      </c>
      <c r="Q24" s="496">
        <f t="shared" si="2"/>
        <v>0</v>
      </c>
      <c r="R24" s="496">
        <f>R25</f>
        <v>0</v>
      </c>
      <c r="S24" s="496">
        <f>S25</f>
        <v>0</v>
      </c>
      <c r="T24" s="496">
        <f>T25</f>
        <v>0</v>
      </c>
      <c r="U24" s="496">
        <f t="shared" si="3"/>
        <v>0</v>
      </c>
      <c r="V24" s="496">
        <f>V25</f>
        <v>0</v>
      </c>
      <c r="W24" s="496">
        <f>W25</f>
        <v>0</v>
      </c>
      <c r="X24" s="496">
        <f>X25</f>
        <v>0</v>
      </c>
      <c r="Y24" s="254"/>
      <c r="Z24" s="28"/>
      <c r="AA24" s="28"/>
    </row>
    <row r="25" spans="1:27" s="32" customFormat="1" ht="25.5" customHeight="1" hidden="1">
      <c r="A25" s="846"/>
      <c r="B25" s="252"/>
      <c r="C25" s="864"/>
      <c r="D25" s="849"/>
      <c r="E25" s="849"/>
      <c r="F25" s="850"/>
      <c r="G25" s="853"/>
      <c r="H25" s="474">
        <f>I25+M25+Q25+U25</f>
        <v>0</v>
      </c>
      <c r="I25" s="474">
        <f t="shared" si="0"/>
        <v>0</v>
      </c>
      <c r="J25" s="474"/>
      <c r="K25" s="474"/>
      <c r="L25" s="474"/>
      <c r="M25" s="474">
        <f t="shared" si="1"/>
        <v>0</v>
      </c>
      <c r="N25" s="474"/>
      <c r="O25" s="474"/>
      <c r="P25" s="474"/>
      <c r="Q25" s="474">
        <f t="shared" si="2"/>
        <v>0</v>
      </c>
      <c r="R25" s="474"/>
      <c r="S25" s="474"/>
      <c r="T25" s="474"/>
      <c r="U25" s="474">
        <f t="shared" si="3"/>
        <v>0</v>
      </c>
      <c r="V25" s="474"/>
      <c r="W25" s="474"/>
      <c r="X25" s="474"/>
      <c r="Y25" s="255"/>
      <c r="Z25" s="33"/>
      <c r="AA25" s="33"/>
    </row>
    <row r="26" spans="1:27" s="35" customFormat="1" ht="25.5" customHeight="1">
      <c r="A26" s="256"/>
      <c r="B26" s="257" t="s">
        <v>37</v>
      </c>
      <c r="C26" s="258"/>
      <c r="D26" s="259">
        <f>D20</f>
        <v>5.727</v>
      </c>
      <c r="E26" s="259">
        <f>E20</f>
        <v>40.089</v>
      </c>
      <c r="F26" s="260"/>
      <c r="G26" s="261"/>
      <c r="H26" s="349">
        <f>SUM(H18:H23)</f>
        <v>200</v>
      </c>
      <c r="I26" s="350">
        <f t="shared" si="0"/>
        <v>0</v>
      </c>
      <c r="J26" s="350">
        <f>J18+J20+J22+J24</f>
        <v>0</v>
      </c>
      <c r="K26" s="350">
        <f>K18+K20+K22+K24</f>
        <v>0</v>
      </c>
      <c r="L26" s="350">
        <f>L18+L20+L22+L24</f>
        <v>0</v>
      </c>
      <c r="M26" s="350">
        <f>N26+O26+P26</f>
        <v>140</v>
      </c>
      <c r="N26" s="350">
        <f>N18+N20+N22+N24</f>
        <v>0</v>
      </c>
      <c r="O26" s="350">
        <f>O18+O20+O22+O24</f>
        <v>0</v>
      </c>
      <c r="P26" s="350">
        <f>P18+P20+P22+P24</f>
        <v>140</v>
      </c>
      <c r="Q26" s="350">
        <f t="shared" si="2"/>
        <v>60</v>
      </c>
      <c r="R26" s="350">
        <f>R18+R20+R22+R24</f>
        <v>60</v>
      </c>
      <c r="S26" s="350">
        <f>S18+S20+S22+S24</f>
        <v>0</v>
      </c>
      <c r="T26" s="350">
        <f>T18+T20+T22+T24</f>
        <v>0</v>
      </c>
      <c r="U26" s="350">
        <f t="shared" si="3"/>
        <v>0</v>
      </c>
      <c r="V26" s="350">
        <f>V18+V20+V22+V24</f>
        <v>0</v>
      </c>
      <c r="W26" s="350">
        <f>W18+W20+W22+W24</f>
        <v>0</v>
      </c>
      <c r="X26" s="350">
        <f>X18+X20+X22+X24</f>
        <v>0</v>
      </c>
      <c r="Y26" s="262"/>
      <c r="Z26" s="34"/>
      <c r="AA26" s="34"/>
    </row>
    <row r="27" spans="1:27" s="160" customFormat="1" ht="25.5" customHeight="1">
      <c r="A27" s="263">
        <v>2</v>
      </c>
      <c r="B27" s="264" t="s">
        <v>120</v>
      </c>
      <c r="C27" s="265"/>
      <c r="D27" s="266"/>
      <c r="E27" s="266"/>
      <c r="F27" s="267"/>
      <c r="G27" s="268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269"/>
      <c r="Z27" s="159"/>
      <c r="AA27" s="159"/>
    </row>
    <row r="28" spans="1:27" s="35" customFormat="1" ht="35.25" customHeight="1">
      <c r="A28" s="867" t="s">
        <v>33</v>
      </c>
      <c r="B28" s="250" t="s">
        <v>121</v>
      </c>
      <c r="C28" s="270"/>
      <c r="D28" s="271"/>
      <c r="E28" s="271"/>
      <c r="F28" s="272"/>
      <c r="G28" s="273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274"/>
      <c r="Z28" s="34"/>
      <c r="AA28" s="34"/>
    </row>
    <row r="29" spans="1:27" s="35" customFormat="1" ht="108.75" customHeight="1">
      <c r="A29" s="868"/>
      <c r="B29" s="252" t="s">
        <v>137</v>
      </c>
      <c r="C29" s="426" t="s">
        <v>136</v>
      </c>
      <c r="D29" s="271">
        <v>1.977</v>
      </c>
      <c r="E29" s="271">
        <v>17.819</v>
      </c>
      <c r="F29" s="272" t="s">
        <v>59</v>
      </c>
      <c r="G29" s="253" t="s">
        <v>77</v>
      </c>
      <c r="H29" s="499">
        <f>I29+M29+Q29+U29</f>
        <v>450</v>
      </c>
      <c r="I29" s="500"/>
      <c r="J29" s="500"/>
      <c r="K29" s="500"/>
      <c r="L29" s="500"/>
      <c r="M29" s="500">
        <f>N29+O29+P29</f>
        <v>450</v>
      </c>
      <c r="N29" s="500"/>
      <c r="O29" s="500">
        <v>350</v>
      </c>
      <c r="P29" s="500">
        <v>100</v>
      </c>
      <c r="Q29" s="500">
        <f>R29+S29+T29</f>
        <v>0</v>
      </c>
      <c r="R29" s="500"/>
      <c r="S29" s="500"/>
      <c r="T29" s="500"/>
      <c r="U29" s="500"/>
      <c r="V29" s="500"/>
      <c r="W29" s="500"/>
      <c r="X29" s="500"/>
      <c r="Y29" s="501" t="s">
        <v>161</v>
      </c>
      <c r="Z29" s="34"/>
      <c r="AA29" s="34"/>
    </row>
    <row r="30" spans="1:27" s="35" customFormat="1" ht="28.5" customHeight="1" hidden="1">
      <c r="A30" s="867" t="s">
        <v>34</v>
      </c>
      <c r="B30" s="250" t="s">
        <v>126</v>
      </c>
      <c r="C30" s="869" t="s">
        <v>127</v>
      </c>
      <c r="D30" s="871"/>
      <c r="E30" s="871"/>
      <c r="F30" s="871" t="s">
        <v>59</v>
      </c>
      <c r="G30" s="873" t="s">
        <v>128</v>
      </c>
      <c r="H30" s="875">
        <f>I30+M30+Q30+U30</f>
        <v>0</v>
      </c>
      <c r="I30" s="877"/>
      <c r="J30" s="877"/>
      <c r="K30" s="877"/>
      <c r="L30" s="877"/>
      <c r="M30" s="879"/>
      <c r="N30" s="879"/>
      <c r="O30" s="879"/>
      <c r="P30" s="879"/>
      <c r="Q30" s="879">
        <f>R30+S30+T30</f>
        <v>0</v>
      </c>
      <c r="R30" s="879"/>
      <c r="S30" s="881"/>
      <c r="T30" s="877"/>
      <c r="U30" s="877"/>
      <c r="V30" s="877"/>
      <c r="W30" s="877"/>
      <c r="X30" s="877"/>
      <c r="Y30" s="871" t="s">
        <v>32</v>
      </c>
      <c r="Z30" s="34"/>
      <c r="AA30" s="34"/>
    </row>
    <row r="31" spans="1:27" s="35" customFormat="1" ht="80.25" customHeight="1" hidden="1">
      <c r="A31" s="868"/>
      <c r="B31" s="275" t="s">
        <v>122</v>
      </c>
      <c r="C31" s="870"/>
      <c r="D31" s="872"/>
      <c r="E31" s="872"/>
      <c r="F31" s="872"/>
      <c r="G31" s="874"/>
      <c r="H31" s="876"/>
      <c r="I31" s="878"/>
      <c r="J31" s="878"/>
      <c r="K31" s="878"/>
      <c r="L31" s="878"/>
      <c r="M31" s="880"/>
      <c r="N31" s="880"/>
      <c r="O31" s="880"/>
      <c r="P31" s="880"/>
      <c r="Q31" s="880"/>
      <c r="R31" s="880"/>
      <c r="S31" s="882"/>
      <c r="T31" s="878"/>
      <c r="U31" s="878"/>
      <c r="V31" s="878"/>
      <c r="W31" s="878"/>
      <c r="X31" s="878"/>
      <c r="Y31" s="872"/>
      <c r="Z31" s="34"/>
      <c r="AA31" s="34"/>
    </row>
    <row r="32" spans="1:27" s="35" customFormat="1" ht="28.5" customHeight="1" hidden="1">
      <c r="A32" s="867" t="s">
        <v>35</v>
      </c>
      <c r="B32" s="250" t="s">
        <v>109</v>
      </c>
      <c r="C32" s="869" t="s">
        <v>129</v>
      </c>
      <c r="D32" s="871"/>
      <c r="E32" s="871"/>
      <c r="F32" s="871" t="s">
        <v>59</v>
      </c>
      <c r="G32" s="873" t="s">
        <v>77</v>
      </c>
      <c r="H32" s="875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9"/>
      <c r="T32" s="877"/>
      <c r="U32" s="877"/>
      <c r="V32" s="877"/>
      <c r="W32" s="877"/>
      <c r="X32" s="877"/>
      <c r="Y32" s="871" t="s">
        <v>32</v>
      </c>
      <c r="Z32" s="34"/>
      <c r="AA32" s="34"/>
    </row>
    <row r="33" spans="1:31" s="35" customFormat="1" ht="80.25" customHeight="1" hidden="1">
      <c r="A33" s="868"/>
      <c r="B33" s="275" t="s">
        <v>122</v>
      </c>
      <c r="C33" s="870"/>
      <c r="D33" s="872"/>
      <c r="E33" s="872"/>
      <c r="F33" s="872"/>
      <c r="G33" s="874"/>
      <c r="H33" s="876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80"/>
      <c r="T33" s="878"/>
      <c r="U33" s="878"/>
      <c r="V33" s="878"/>
      <c r="W33" s="878"/>
      <c r="X33" s="878"/>
      <c r="Y33" s="872"/>
      <c r="Z33" s="34"/>
      <c r="AA33" s="34"/>
      <c r="AE33" s="35">
        <v>1770</v>
      </c>
    </row>
    <row r="34" spans="1:27" s="35" customFormat="1" ht="25.5" customHeight="1">
      <c r="A34" s="276"/>
      <c r="B34" s="277" t="s">
        <v>130</v>
      </c>
      <c r="C34" s="278"/>
      <c r="D34" s="279">
        <f>SUM(D29:D33)</f>
        <v>1.977</v>
      </c>
      <c r="E34" s="279">
        <f>SUM(E29:E33)</f>
        <v>17.819</v>
      </c>
      <c r="F34" s="280"/>
      <c r="G34" s="281"/>
      <c r="H34" s="370">
        <f>SUM(H28:H33)</f>
        <v>450</v>
      </c>
      <c r="I34" s="371"/>
      <c r="J34" s="371"/>
      <c r="K34" s="371"/>
      <c r="L34" s="371"/>
      <c r="M34" s="371">
        <f>N34+O34+P34</f>
        <v>450</v>
      </c>
      <c r="N34" s="371">
        <f>N29+N30+N32</f>
        <v>0</v>
      </c>
      <c r="O34" s="371">
        <f>O29+O30+O32</f>
        <v>350</v>
      </c>
      <c r="P34" s="371">
        <f>P29+P30+P32</f>
        <v>100</v>
      </c>
      <c r="Q34" s="371">
        <f>R34+S34+T34</f>
        <v>0</v>
      </c>
      <c r="R34" s="371">
        <f>R29+R30+R32</f>
        <v>0</v>
      </c>
      <c r="S34" s="371"/>
      <c r="T34" s="371"/>
      <c r="U34" s="371"/>
      <c r="V34" s="371"/>
      <c r="W34" s="371"/>
      <c r="X34" s="371"/>
      <c r="Y34" s="282"/>
      <c r="Z34" s="34"/>
      <c r="AA34" s="34"/>
    </row>
    <row r="35" spans="1:27" s="29" customFormat="1" ht="25.5" customHeight="1">
      <c r="A35" s="283">
        <v>3</v>
      </c>
      <c r="B35" s="284" t="s">
        <v>29</v>
      </c>
      <c r="C35" s="285"/>
      <c r="D35" s="283"/>
      <c r="E35" s="283"/>
      <c r="F35" s="286"/>
      <c r="G35" s="287"/>
      <c r="H35" s="477">
        <f>I35+M35+Q35+U35</f>
        <v>0</v>
      </c>
      <c r="I35" s="477">
        <f t="shared" si="0"/>
        <v>0</v>
      </c>
      <c r="J35" s="477"/>
      <c r="K35" s="477"/>
      <c r="L35" s="477"/>
      <c r="M35" s="477">
        <f t="shared" si="1"/>
        <v>0</v>
      </c>
      <c r="N35" s="477"/>
      <c r="O35" s="477"/>
      <c r="P35" s="477"/>
      <c r="Q35" s="477">
        <f t="shared" si="2"/>
        <v>0</v>
      </c>
      <c r="R35" s="477"/>
      <c r="S35" s="477"/>
      <c r="T35" s="477"/>
      <c r="U35" s="477">
        <f t="shared" si="3"/>
        <v>0</v>
      </c>
      <c r="V35" s="477"/>
      <c r="W35" s="477"/>
      <c r="X35" s="477"/>
      <c r="Y35" s="288"/>
      <c r="Z35" s="28"/>
      <c r="AA35" s="28"/>
    </row>
    <row r="36" spans="1:27" s="29" customFormat="1" ht="30" customHeight="1">
      <c r="A36" s="846" t="s">
        <v>38</v>
      </c>
      <c r="B36" s="250" t="s">
        <v>126</v>
      </c>
      <c r="C36" s="867" t="s">
        <v>131</v>
      </c>
      <c r="D36" s="289"/>
      <c r="E36" s="290"/>
      <c r="F36" s="850" t="s">
        <v>59</v>
      </c>
      <c r="G36" s="888" t="s">
        <v>128</v>
      </c>
      <c r="H36" s="859">
        <f>I36+M36+Q36+U36</f>
        <v>169</v>
      </c>
      <c r="I36" s="883"/>
      <c r="J36" s="883"/>
      <c r="K36" s="883"/>
      <c r="L36" s="883"/>
      <c r="M36" s="883">
        <f>N36+O36+P36</f>
        <v>75</v>
      </c>
      <c r="N36" s="883"/>
      <c r="O36" s="883"/>
      <c r="P36" s="883">
        <v>75</v>
      </c>
      <c r="Q36" s="886">
        <f t="shared" si="2"/>
        <v>94</v>
      </c>
      <c r="R36" s="886">
        <v>72</v>
      </c>
      <c r="S36" s="886">
        <v>22</v>
      </c>
      <c r="T36" s="886"/>
      <c r="U36" s="886">
        <f>V36+W36+X36</f>
        <v>0</v>
      </c>
      <c r="V36" s="886"/>
      <c r="W36" s="886"/>
      <c r="X36" s="886"/>
      <c r="Y36" s="856" t="s">
        <v>32</v>
      </c>
      <c r="Z36" s="28"/>
      <c r="AA36" s="28"/>
    </row>
    <row r="37" spans="1:27" s="32" customFormat="1" ht="66.75" customHeight="1">
      <c r="A37" s="846"/>
      <c r="B37" s="252" t="s">
        <v>65</v>
      </c>
      <c r="C37" s="887"/>
      <c r="D37" s="249">
        <v>28.3</v>
      </c>
      <c r="E37" s="291"/>
      <c r="F37" s="850"/>
      <c r="G37" s="888"/>
      <c r="H37" s="859"/>
      <c r="I37" s="884"/>
      <c r="J37" s="884"/>
      <c r="K37" s="884"/>
      <c r="L37" s="884"/>
      <c r="M37" s="884"/>
      <c r="N37" s="884"/>
      <c r="O37" s="884"/>
      <c r="P37" s="884"/>
      <c r="Q37" s="886"/>
      <c r="R37" s="886"/>
      <c r="S37" s="886"/>
      <c r="T37" s="886"/>
      <c r="U37" s="886"/>
      <c r="V37" s="886"/>
      <c r="W37" s="886"/>
      <c r="X37" s="886"/>
      <c r="Y37" s="889"/>
      <c r="Z37" s="33"/>
      <c r="AA37" s="33"/>
    </row>
    <row r="38" spans="1:27" s="32" customFormat="1" ht="43.5" customHeight="1">
      <c r="A38" s="846"/>
      <c r="B38" s="252" t="s">
        <v>66</v>
      </c>
      <c r="C38" s="868"/>
      <c r="D38" s="292"/>
      <c r="E38" s="293">
        <v>87</v>
      </c>
      <c r="F38" s="850"/>
      <c r="G38" s="888"/>
      <c r="H38" s="859"/>
      <c r="I38" s="885"/>
      <c r="J38" s="885"/>
      <c r="K38" s="885"/>
      <c r="L38" s="885"/>
      <c r="M38" s="885"/>
      <c r="N38" s="885"/>
      <c r="O38" s="885"/>
      <c r="P38" s="885"/>
      <c r="Q38" s="886"/>
      <c r="R38" s="886"/>
      <c r="S38" s="886"/>
      <c r="T38" s="886"/>
      <c r="U38" s="886"/>
      <c r="V38" s="886"/>
      <c r="W38" s="886"/>
      <c r="X38" s="886"/>
      <c r="Y38" s="857"/>
      <c r="Z38" s="33"/>
      <c r="AA38" s="33"/>
    </row>
    <row r="39" spans="1:27" s="32" customFormat="1" ht="41.25" customHeight="1">
      <c r="A39" s="249" t="s">
        <v>57</v>
      </c>
      <c r="B39" s="250" t="s">
        <v>64</v>
      </c>
      <c r="C39" s="890" t="s">
        <v>139</v>
      </c>
      <c r="D39" s="867">
        <v>12</v>
      </c>
      <c r="E39" s="893">
        <v>0.015</v>
      </c>
      <c r="F39" s="850" t="s">
        <v>59</v>
      </c>
      <c r="G39" s="888" t="s">
        <v>63</v>
      </c>
      <c r="H39" s="854">
        <f>I39+M39+Q39+U39</f>
        <v>56</v>
      </c>
      <c r="I39" s="497">
        <f>J39+K39+L39</f>
        <v>0</v>
      </c>
      <c r="J39" s="497"/>
      <c r="K39" s="497"/>
      <c r="L39" s="497"/>
      <c r="M39" s="497">
        <f>N39+O39+P39</f>
        <v>56</v>
      </c>
      <c r="N39" s="497"/>
      <c r="O39" s="497"/>
      <c r="P39" s="497">
        <v>56</v>
      </c>
      <c r="Q39" s="497">
        <f>R39+S39+T39</f>
        <v>0</v>
      </c>
      <c r="R39" s="497"/>
      <c r="S39" s="497"/>
      <c r="T39" s="497"/>
      <c r="U39" s="497">
        <f>V39+W39+X39</f>
        <v>0</v>
      </c>
      <c r="V39" s="497"/>
      <c r="W39" s="497"/>
      <c r="X39" s="497"/>
      <c r="Y39" s="856" t="s">
        <v>162</v>
      </c>
      <c r="Z39" s="33"/>
      <c r="AA39" s="33"/>
    </row>
    <row r="40" spans="1:27" s="32" customFormat="1" ht="40.5" customHeight="1">
      <c r="A40" s="292"/>
      <c r="B40" s="252" t="s">
        <v>138</v>
      </c>
      <c r="C40" s="891"/>
      <c r="D40" s="887"/>
      <c r="E40" s="894"/>
      <c r="F40" s="850"/>
      <c r="G40" s="888"/>
      <c r="H40" s="896"/>
      <c r="I40" s="497">
        <f>J40+K40+L40</f>
        <v>0</v>
      </c>
      <c r="J40" s="497"/>
      <c r="K40" s="497"/>
      <c r="L40" s="497"/>
      <c r="M40" s="497">
        <f>N40+O40+P40</f>
        <v>0</v>
      </c>
      <c r="N40" s="497"/>
      <c r="O40" s="497"/>
      <c r="P40" s="497"/>
      <c r="Q40" s="497">
        <f>R40+S40+T40</f>
        <v>0</v>
      </c>
      <c r="R40" s="497"/>
      <c r="S40" s="497"/>
      <c r="T40" s="497"/>
      <c r="U40" s="497">
        <f>V40+W40+X40</f>
        <v>0</v>
      </c>
      <c r="V40" s="497"/>
      <c r="W40" s="497"/>
      <c r="X40" s="497"/>
      <c r="Y40" s="889"/>
      <c r="Z40" s="33"/>
      <c r="AA40" s="33"/>
    </row>
    <row r="41" spans="1:27" s="32" customFormat="1" ht="35.25" customHeight="1">
      <c r="A41" s="292"/>
      <c r="B41" s="252" t="s">
        <v>66</v>
      </c>
      <c r="C41" s="892"/>
      <c r="D41" s="868"/>
      <c r="E41" s="895"/>
      <c r="F41" s="850"/>
      <c r="G41" s="888"/>
      <c r="H41" s="855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857"/>
      <c r="Z41" s="33"/>
      <c r="AA41" s="33"/>
    </row>
    <row r="42" spans="1:27" s="35" customFormat="1" ht="25.5" customHeight="1">
      <c r="A42" s="294"/>
      <c r="B42" s="295" t="s">
        <v>39</v>
      </c>
      <c r="C42" s="296"/>
      <c r="D42" s="297">
        <f>D37+D39</f>
        <v>40.3</v>
      </c>
      <c r="E42" s="298">
        <f>E38+E39</f>
        <v>87.015</v>
      </c>
      <c r="F42" s="299"/>
      <c r="G42" s="300"/>
      <c r="H42" s="388">
        <f>SUM(H36:H41)</f>
        <v>225</v>
      </c>
      <c r="I42" s="378">
        <f aca="true" t="shared" si="4" ref="I42:W42">I36+I39</f>
        <v>0</v>
      </c>
      <c r="J42" s="378">
        <f t="shared" si="4"/>
        <v>0</v>
      </c>
      <c r="K42" s="378">
        <f t="shared" si="4"/>
        <v>0</v>
      </c>
      <c r="L42" s="378">
        <f t="shared" si="4"/>
        <v>0</v>
      </c>
      <c r="M42" s="378">
        <f t="shared" si="4"/>
        <v>131</v>
      </c>
      <c r="N42" s="378">
        <f t="shared" si="4"/>
        <v>0</v>
      </c>
      <c r="O42" s="378">
        <f t="shared" si="4"/>
        <v>0</v>
      </c>
      <c r="P42" s="378">
        <f t="shared" si="4"/>
        <v>131</v>
      </c>
      <c r="Q42" s="378">
        <f t="shared" si="4"/>
        <v>94</v>
      </c>
      <c r="R42" s="378">
        <f t="shared" si="4"/>
        <v>72</v>
      </c>
      <c r="S42" s="378">
        <f t="shared" si="4"/>
        <v>22</v>
      </c>
      <c r="T42" s="378">
        <f t="shared" si="4"/>
        <v>0</v>
      </c>
      <c r="U42" s="378">
        <f t="shared" si="4"/>
        <v>0</v>
      </c>
      <c r="V42" s="378">
        <f t="shared" si="4"/>
        <v>0</v>
      </c>
      <c r="W42" s="378">
        <f t="shared" si="4"/>
        <v>0</v>
      </c>
      <c r="X42" s="378">
        <f>X36+X39</f>
        <v>0</v>
      </c>
      <c r="Y42" s="301"/>
      <c r="Z42" s="34"/>
      <c r="AA42" s="34"/>
    </row>
    <row r="43" spans="1:27" s="30" customFormat="1" ht="24" customHeight="1" hidden="1">
      <c r="A43" s="241">
        <v>4</v>
      </c>
      <c r="B43" s="242" t="s">
        <v>45</v>
      </c>
      <c r="C43" s="243"/>
      <c r="D43" s="244"/>
      <c r="E43" s="244"/>
      <c r="F43" s="241"/>
      <c r="G43" s="245"/>
      <c r="H43" s="478">
        <f>I43+M43+Q43+U43</f>
        <v>0</v>
      </c>
      <c r="I43" s="479">
        <f aca="true" t="shared" si="5" ref="I43:I53">J43+K43+L43</f>
        <v>0</v>
      </c>
      <c r="J43" s="480"/>
      <c r="K43" s="479"/>
      <c r="L43" s="479"/>
      <c r="M43" s="479">
        <f>N43+O43+P43</f>
        <v>0</v>
      </c>
      <c r="N43" s="480"/>
      <c r="O43" s="479"/>
      <c r="P43" s="479"/>
      <c r="Q43" s="479">
        <f>R43+S43+T43</f>
        <v>0</v>
      </c>
      <c r="R43" s="480"/>
      <c r="S43" s="479"/>
      <c r="T43" s="479"/>
      <c r="U43" s="479">
        <f>V43+W43+X43</f>
        <v>0</v>
      </c>
      <c r="V43" s="480"/>
      <c r="W43" s="479"/>
      <c r="X43" s="479"/>
      <c r="Y43" s="248"/>
      <c r="Z43" s="31"/>
      <c r="AA43" s="31"/>
    </row>
    <row r="44" spans="1:27" s="30" customFormat="1" ht="34.5" customHeight="1" hidden="1">
      <c r="A44" s="846" t="s">
        <v>41</v>
      </c>
      <c r="B44" s="250" t="s">
        <v>92</v>
      </c>
      <c r="C44" s="864" t="s">
        <v>132</v>
      </c>
      <c r="D44" s="846" t="s">
        <v>133</v>
      </c>
      <c r="E44" s="846"/>
      <c r="F44" s="897" t="s">
        <v>59</v>
      </c>
      <c r="G44" s="898" t="s">
        <v>74</v>
      </c>
      <c r="H44" s="859">
        <f>I44+M44+Q44+U44</f>
        <v>0</v>
      </c>
      <c r="I44" s="886"/>
      <c r="J44" s="886"/>
      <c r="K44" s="886"/>
      <c r="L44" s="886"/>
      <c r="M44" s="899">
        <f>N44+O44+P44</f>
        <v>0</v>
      </c>
      <c r="N44" s="899"/>
      <c r="O44" s="899"/>
      <c r="P44" s="899"/>
      <c r="Q44" s="886">
        <f>R44+S44+T44</f>
        <v>0</v>
      </c>
      <c r="R44" s="886"/>
      <c r="S44" s="886"/>
      <c r="T44" s="886"/>
      <c r="U44" s="886">
        <f>V44+W44+X44</f>
        <v>0</v>
      </c>
      <c r="V44" s="886"/>
      <c r="W44" s="886"/>
      <c r="X44" s="886"/>
      <c r="Y44" s="900" t="s">
        <v>32</v>
      </c>
      <c r="Z44" s="31"/>
      <c r="AA44" s="31"/>
    </row>
    <row r="45" spans="1:27" s="30" customFormat="1" ht="34.5" customHeight="1" hidden="1">
      <c r="A45" s="846"/>
      <c r="B45" s="252" t="s">
        <v>71</v>
      </c>
      <c r="C45" s="864"/>
      <c r="D45" s="846"/>
      <c r="E45" s="846"/>
      <c r="F45" s="897"/>
      <c r="G45" s="898"/>
      <c r="H45" s="859"/>
      <c r="I45" s="886"/>
      <c r="J45" s="886"/>
      <c r="K45" s="886"/>
      <c r="L45" s="886"/>
      <c r="M45" s="899"/>
      <c r="N45" s="899"/>
      <c r="O45" s="899"/>
      <c r="P45" s="899"/>
      <c r="Q45" s="886"/>
      <c r="R45" s="886"/>
      <c r="S45" s="886"/>
      <c r="T45" s="886"/>
      <c r="U45" s="886"/>
      <c r="V45" s="886"/>
      <c r="W45" s="886"/>
      <c r="X45" s="886"/>
      <c r="Y45" s="900"/>
      <c r="Z45" s="31"/>
      <c r="AA45" s="31"/>
    </row>
    <row r="46" spans="1:27" s="30" customFormat="1" ht="34.5" customHeight="1" hidden="1">
      <c r="A46" s="846" t="s">
        <v>42</v>
      </c>
      <c r="B46" s="250" t="s">
        <v>60</v>
      </c>
      <c r="C46" s="901" t="s">
        <v>103</v>
      </c>
      <c r="D46" s="902" t="s">
        <v>104</v>
      </c>
      <c r="E46" s="902"/>
      <c r="F46" s="897" t="s">
        <v>59</v>
      </c>
      <c r="G46" s="902" t="s">
        <v>63</v>
      </c>
      <c r="H46" s="859">
        <f>I46+M46+Q46+U46</f>
        <v>0</v>
      </c>
      <c r="I46" s="903">
        <f t="shared" si="5"/>
        <v>0</v>
      </c>
      <c r="J46" s="903"/>
      <c r="K46" s="903"/>
      <c r="L46" s="903"/>
      <c r="M46" s="903">
        <f>N46+O46+P46</f>
        <v>0</v>
      </c>
      <c r="N46" s="903"/>
      <c r="O46" s="903"/>
      <c r="P46" s="903"/>
      <c r="Q46" s="903">
        <f>R46+S46+T46</f>
        <v>0</v>
      </c>
      <c r="R46" s="903"/>
      <c r="S46" s="903"/>
      <c r="T46" s="903"/>
      <c r="U46" s="903">
        <f>V46+W46</f>
        <v>0</v>
      </c>
      <c r="V46" s="903"/>
      <c r="W46" s="903"/>
      <c r="X46" s="903"/>
      <c r="Y46" s="902" t="s">
        <v>32</v>
      </c>
      <c r="Z46" s="31"/>
      <c r="AA46" s="31"/>
    </row>
    <row r="47" spans="1:27" s="30" customFormat="1" ht="44.25" customHeight="1" hidden="1">
      <c r="A47" s="846"/>
      <c r="B47" s="252" t="s">
        <v>105</v>
      </c>
      <c r="C47" s="901"/>
      <c r="D47" s="902"/>
      <c r="E47" s="902"/>
      <c r="F47" s="897"/>
      <c r="G47" s="902"/>
      <c r="H47" s="859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2"/>
      <c r="Z47" s="31"/>
      <c r="AA47" s="31"/>
    </row>
    <row r="48" spans="1:27" s="30" customFormat="1" ht="34.5" customHeight="1" hidden="1">
      <c r="A48" s="846" t="s">
        <v>43</v>
      </c>
      <c r="B48" s="250" t="s">
        <v>140</v>
      </c>
      <c r="C48" s="901" t="s">
        <v>141</v>
      </c>
      <c r="D48" s="902" t="s">
        <v>104</v>
      </c>
      <c r="E48" s="902"/>
      <c r="F48" s="897" t="s">
        <v>59</v>
      </c>
      <c r="G48" s="902" t="s">
        <v>74</v>
      </c>
      <c r="H48" s="859">
        <f>I48+M48+Q48+U48</f>
        <v>0</v>
      </c>
      <c r="I48" s="903">
        <f>J48+K48+L48</f>
        <v>0</v>
      </c>
      <c r="J48" s="903"/>
      <c r="K48" s="903"/>
      <c r="L48" s="903"/>
      <c r="M48" s="903">
        <f>N48+O48+P48</f>
        <v>0</v>
      </c>
      <c r="N48" s="903"/>
      <c r="O48" s="903"/>
      <c r="P48" s="903"/>
      <c r="Q48" s="903">
        <f>R48+S48+T48</f>
        <v>0</v>
      </c>
      <c r="R48" s="903"/>
      <c r="S48" s="903"/>
      <c r="T48" s="903"/>
      <c r="U48" s="903">
        <f>V48+W48</f>
        <v>0</v>
      </c>
      <c r="V48" s="903"/>
      <c r="W48" s="903"/>
      <c r="X48" s="903"/>
      <c r="Y48" s="902" t="s">
        <v>32</v>
      </c>
      <c r="Z48" s="31"/>
      <c r="AA48" s="31"/>
    </row>
    <row r="49" spans="1:27" s="30" customFormat="1" ht="42" customHeight="1" hidden="1">
      <c r="A49" s="846"/>
      <c r="B49" s="252" t="s">
        <v>71</v>
      </c>
      <c r="C49" s="901"/>
      <c r="D49" s="902"/>
      <c r="E49" s="902"/>
      <c r="F49" s="897"/>
      <c r="G49" s="902"/>
      <c r="H49" s="859"/>
      <c r="I49" s="903"/>
      <c r="J49" s="903"/>
      <c r="K49" s="903"/>
      <c r="L49" s="903"/>
      <c r="M49" s="903"/>
      <c r="N49" s="903"/>
      <c r="O49" s="903"/>
      <c r="P49" s="903"/>
      <c r="Q49" s="903"/>
      <c r="R49" s="903"/>
      <c r="S49" s="903"/>
      <c r="T49" s="903"/>
      <c r="U49" s="903"/>
      <c r="V49" s="903"/>
      <c r="W49" s="903"/>
      <c r="X49" s="903"/>
      <c r="Y49" s="902"/>
      <c r="Z49" s="31"/>
      <c r="AA49" s="31"/>
    </row>
    <row r="50" spans="1:27" s="30" customFormat="1" ht="34.5" customHeight="1" hidden="1">
      <c r="A50" s="249" t="s">
        <v>54</v>
      </c>
      <c r="B50" s="250"/>
      <c r="C50" s="302"/>
      <c r="D50" s="302"/>
      <c r="E50" s="302"/>
      <c r="F50" s="289"/>
      <c r="G50" s="302"/>
      <c r="H50" s="482">
        <f>I50+M50+Q50+U50</f>
        <v>0</v>
      </c>
      <c r="I50" s="481">
        <f t="shared" si="5"/>
        <v>0</v>
      </c>
      <c r="J50" s="483"/>
      <c r="K50" s="483"/>
      <c r="L50" s="483"/>
      <c r="M50" s="481">
        <f>N50+O50+P50</f>
        <v>0</v>
      </c>
      <c r="N50" s="483"/>
      <c r="O50" s="483"/>
      <c r="P50" s="483"/>
      <c r="Q50" s="483">
        <f>R50+S50+T50</f>
        <v>0</v>
      </c>
      <c r="R50" s="483"/>
      <c r="S50" s="483"/>
      <c r="T50" s="483"/>
      <c r="U50" s="481"/>
      <c r="V50" s="483"/>
      <c r="W50" s="483"/>
      <c r="X50" s="481"/>
      <c r="Y50" s="254"/>
      <c r="Z50" s="31"/>
      <c r="AA50" s="31"/>
    </row>
    <row r="51" spans="1:27" s="30" customFormat="1" ht="34.5" customHeight="1" hidden="1">
      <c r="A51" s="249"/>
      <c r="B51" s="252"/>
      <c r="C51" s="302"/>
      <c r="D51" s="302"/>
      <c r="E51" s="302"/>
      <c r="F51" s="302"/>
      <c r="G51" s="302"/>
      <c r="H51" s="482"/>
      <c r="I51" s="481">
        <f t="shared" si="5"/>
        <v>0</v>
      </c>
      <c r="J51" s="483"/>
      <c r="K51" s="483"/>
      <c r="L51" s="483"/>
      <c r="M51" s="481"/>
      <c r="N51" s="483"/>
      <c r="O51" s="483"/>
      <c r="P51" s="483"/>
      <c r="Q51" s="483">
        <f>R51+S51+T51</f>
        <v>0</v>
      </c>
      <c r="R51" s="483"/>
      <c r="S51" s="483"/>
      <c r="T51" s="483"/>
      <c r="U51" s="481"/>
      <c r="V51" s="483"/>
      <c r="W51" s="483"/>
      <c r="X51" s="481"/>
      <c r="Y51" s="303"/>
      <c r="Z51" s="31"/>
      <c r="AA51" s="31"/>
    </row>
    <row r="52" spans="1:27" s="30" customFormat="1" ht="34.5" customHeight="1" hidden="1">
      <c r="A52" s="249" t="s">
        <v>55</v>
      </c>
      <c r="B52" s="250"/>
      <c r="C52" s="302"/>
      <c r="D52" s="302"/>
      <c r="E52" s="302"/>
      <c r="F52" s="289"/>
      <c r="G52" s="302"/>
      <c r="H52" s="482">
        <f>I52+M52+Q52+U52</f>
        <v>0</v>
      </c>
      <c r="I52" s="481">
        <f t="shared" si="5"/>
        <v>0</v>
      </c>
      <c r="J52" s="483"/>
      <c r="K52" s="483"/>
      <c r="L52" s="483"/>
      <c r="M52" s="481">
        <f>N52+O52+P52</f>
        <v>0</v>
      </c>
      <c r="N52" s="483"/>
      <c r="O52" s="483"/>
      <c r="P52" s="483"/>
      <c r="Q52" s="483">
        <f>R52+S52+T52</f>
        <v>0</v>
      </c>
      <c r="R52" s="483"/>
      <c r="S52" s="483"/>
      <c r="T52" s="483"/>
      <c r="U52" s="481"/>
      <c r="V52" s="483"/>
      <c r="W52" s="483"/>
      <c r="X52" s="481"/>
      <c r="Y52" s="254"/>
      <c r="Z52" s="31"/>
      <c r="AA52" s="31"/>
    </row>
    <row r="53" spans="1:27" s="30" customFormat="1" ht="34.5" customHeight="1" hidden="1">
      <c r="A53" s="249"/>
      <c r="B53" s="252"/>
      <c r="C53" s="302"/>
      <c r="D53" s="302"/>
      <c r="E53" s="302"/>
      <c r="F53" s="302"/>
      <c r="G53" s="302"/>
      <c r="H53" s="482"/>
      <c r="I53" s="481">
        <f t="shared" si="5"/>
        <v>0</v>
      </c>
      <c r="J53" s="483"/>
      <c r="K53" s="483"/>
      <c r="L53" s="483"/>
      <c r="M53" s="481"/>
      <c r="N53" s="483"/>
      <c r="O53" s="483"/>
      <c r="P53" s="483"/>
      <c r="Q53" s="483">
        <f>R53+S53+T53</f>
        <v>0</v>
      </c>
      <c r="R53" s="483"/>
      <c r="S53" s="483"/>
      <c r="T53" s="483"/>
      <c r="U53" s="481"/>
      <c r="V53" s="483"/>
      <c r="W53" s="483"/>
      <c r="X53" s="481"/>
      <c r="Y53" s="303"/>
      <c r="Z53" s="31"/>
      <c r="AA53" s="31"/>
    </row>
    <row r="54" spans="1:27" s="30" customFormat="1" ht="34.5" customHeight="1" hidden="1">
      <c r="A54" s="249"/>
      <c r="B54" s="250"/>
      <c r="C54" s="302"/>
      <c r="D54" s="302"/>
      <c r="E54" s="302"/>
      <c r="F54" s="302"/>
      <c r="G54" s="302"/>
      <c r="H54" s="482"/>
      <c r="I54" s="481"/>
      <c r="J54" s="483"/>
      <c r="K54" s="483"/>
      <c r="L54" s="483"/>
      <c r="M54" s="481"/>
      <c r="N54" s="483"/>
      <c r="O54" s="483"/>
      <c r="P54" s="483"/>
      <c r="Q54" s="483"/>
      <c r="R54" s="483"/>
      <c r="S54" s="483"/>
      <c r="T54" s="483"/>
      <c r="U54" s="481"/>
      <c r="V54" s="483"/>
      <c r="W54" s="483"/>
      <c r="X54" s="481"/>
      <c r="Y54" s="303"/>
      <c r="Z54" s="31"/>
      <c r="AA54" s="31"/>
    </row>
    <row r="55" spans="1:27" s="30" customFormat="1" ht="34.5" customHeight="1" hidden="1">
      <c r="A55" s="249"/>
      <c r="B55" s="250"/>
      <c r="C55" s="302"/>
      <c r="D55" s="302"/>
      <c r="E55" s="302"/>
      <c r="F55" s="302"/>
      <c r="G55" s="302"/>
      <c r="H55" s="482"/>
      <c r="I55" s="481"/>
      <c r="J55" s="483"/>
      <c r="K55" s="483"/>
      <c r="L55" s="483"/>
      <c r="M55" s="481"/>
      <c r="N55" s="483"/>
      <c r="O55" s="483"/>
      <c r="P55" s="483"/>
      <c r="Q55" s="483"/>
      <c r="R55" s="483"/>
      <c r="S55" s="483"/>
      <c r="T55" s="483"/>
      <c r="U55" s="481"/>
      <c r="V55" s="483"/>
      <c r="W55" s="483"/>
      <c r="X55" s="481"/>
      <c r="Y55" s="303"/>
      <c r="Z55" s="31"/>
      <c r="AA55" s="31"/>
    </row>
    <row r="56" spans="1:27" s="30" customFormat="1" ht="34.5" customHeight="1" hidden="1">
      <c r="A56" s="249"/>
      <c r="B56" s="250"/>
      <c r="C56" s="302"/>
      <c r="D56" s="302"/>
      <c r="E56" s="302"/>
      <c r="F56" s="302"/>
      <c r="G56" s="302"/>
      <c r="H56" s="482"/>
      <c r="I56" s="481"/>
      <c r="J56" s="483"/>
      <c r="K56" s="483"/>
      <c r="L56" s="483"/>
      <c r="M56" s="481"/>
      <c r="N56" s="483"/>
      <c r="O56" s="483"/>
      <c r="P56" s="483"/>
      <c r="Q56" s="483"/>
      <c r="R56" s="483"/>
      <c r="S56" s="483"/>
      <c r="T56" s="483"/>
      <c r="U56" s="481"/>
      <c r="V56" s="483"/>
      <c r="W56" s="483"/>
      <c r="X56" s="481"/>
      <c r="Y56" s="303"/>
      <c r="Z56" s="31"/>
      <c r="AA56" s="31"/>
    </row>
    <row r="57" spans="1:27" s="30" customFormat="1" ht="34.5" customHeight="1" hidden="1">
      <c r="A57" s="249"/>
      <c r="B57" s="250"/>
      <c r="C57" s="302"/>
      <c r="D57" s="302"/>
      <c r="E57" s="302"/>
      <c r="F57" s="302"/>
      <c r="G57" s="302"/>
      <c r="H57" s="482"/>
      <c r="I57" s="481"/>
      <c r="J57" s="483"/>
      <c r="K57" s="483"/>
      <c r="L57" s="483"/>
      <c r="M57" s="481"/>
      <c r="N57" s="483"/>
      <c r="O57" s="483"/>
      <c r="P57" s="483"/>
      <c r="Q57" s="483"/>
      <c r="R57" s="483"/>
      <c r="S57" s="483"/>
      <c r="T57" s="483"/>
      <c r="U57" s="481"/>
      <c r="V57" s="483"/>
      <c r="W57" s="483"/>
      <c r="X57" s="481"/>
      <c r="Y57" s="303"/>
      <c r="Z57" s="31"/>
      <c r="AA57" s="31"/>
    </row>
    <row r="58" spans="1:27" s="30" customFormat="1" ht="34.5" customHeight="1" hidden="1">
      <c r="A58" s="249"/>
      <c r="B58" s="250"/>
      <c r="C58" s="302"/>
      <c r="D58" s="302"/>
      <c r="E58" s="302"/>
      <c r="F58" s="302"/>
      <c r="G58" s="302"/>
      <c r="H58" s="482"/>
      <c r="I58" s="481"/>
      <c r="J58" s="483"/>
      <c r="K58" s="483"/>
      <c r="L58" s="483"/>
      <c r="M58" s="481"/>
      <c r="N58" s="483"/>
      <c r="O58" s="483"/>
      <c r="P58" s="483"/>
      <c r="Q58" s="483"/>
      <c r="R58" s="483"/>
      <c r="S58" s="483"/>
      <c r="T58" s="483"/>
      <c r="U58" s="481"/>
      <c r="V58" s="483"/>
      <c r="W58" s="483"/>
      <c r="X58" s="481"/>
      <c r="Y58" s="303"/>
      <c r="Z58" s="31"/>
      <c r="AA58" s="31"/>
    </row>
    <row r="59" spans="1:27" s="30" customFormat="1" ht="34.5" customHeight="1" hidden="1">
      <c r="A59" s="249"/>
      <c r="B59" s="250"/>
      <c r="C59" s="302"/>
      <c r="D59" s="302"/>
      <c r="E59" s="302"/>
      <c r="F59" s="302"/>
      <c r="G59" s="302"/>
      <c r="H59" s="482"/>
      <c r="I59" s="481"/>
      <c r="J59" s="483"/>
      <c r="K59" s="483"/>
      <c r="L59" s="483"/>
      <c r="M59" s="481"/>
      <c r="N59" s="483"/>
      <c r="O59" s="483"/>
      <c r="P59" s="483"/>
      <c r="Q59" s="483"/>
      <c r="R59" s="483"/>
      <c r="S59" s="483"/>
      <c r="T59" s="483"/>
      <c r="U59" s="481"/>
      <c r="V59" s="483"/>
      <c r="W59" s="483"/>
      <c r="X59" s="481"/>
      <c r="Y59" s="303"/>
      <c r="Z59" s="31"/>
      <c r="AA59" s="31"/>
    </row>
    <row r="60" spans="1:27" s="17" customFormat="1" ht="45" customHeight="1" hidden="1">
      <c r="A60" s="249"/>
      <c r="B60" s="304"/>
      <c r="C60" s="302"/>
      <c r="D60" s="302"/>
      <c r="E60" s="302"/>
      <c r="F60" s="302"/>
      <c r="G60" s="302"/>
      <c r="H60" s="484">
        <f>I60+M60+Q60+U60</f>
        <v>0</v>
      </c>
      <c r="I60" s="485">
        <f>J60+K60+L60</f>
        <v>0</v>
      </c>
      <c r="J60" s="486"/>
      <c r="K60" s="485"/>
      <c r="L60" s="485"/>
      <c r="M60" s="485">
        <f>N60+O60+P60</f>
        <v>0</v>
      </c>
      <c r="N60" s="486"/>
      <c r="O60" s="485"/>
      <c r="P60" s="485"/>
      <c r="Q60" s="485">
        <f>R60+S60+T60</f>
        <v>0</v>
      </c>
      <c r="R60" s="486"/>
      <c r="S60" s="485"/>
      <c r="T60" s="485"/>
      <c r="U60" s="485">
        <f>V60+W60+X60</f>
        <v>0</v>
      </c>
      <c r="V60" s="486"/>
      <c r="W60" s="485"/>
      <c r="X60" s="485"/>
      <c r="Y60" s="303"/>
      <c r="Z60" s="36"/>
      <c r="AA60" s="36"/>
    </row>
    <row r="61" spans="1:27" s="39" customFormat="1" ht="25.5" customHeight="1" hidden="1">
      <c r="A61" s="305"/>
      <c r="B61" s="257" t="s">
        <v>47</v>
      </c>
      <c r="C61" s="258"/>
      <c r="D61" s="306">
        <v>2</v>
      </c>
      <c r="E61" s="256"/>
      <c r="F61" s="305"/>
      <c r="G61" s="261"/>
      <c r="H61" s="389">
        <f>SUM(H44:H49)</f>
        <v>0</v>
      </c>
      <c r="I61" s="334">
        <f>J61+K61+L61</f>
        <v>0</v>
      </c>
      <c r="J61" s="335">
        <f>J44+J46</f>
        <v>0</v>
      </c>
      <c r="K61" s="335">
        <f>K44+K46</f>
        <v>0</v>
      </c>
      <c r="L61" s="335">
        <f>L44+L46</f>
        <v>0</v>
      </c>
      <c r="M61" s="334">
        <f>M44+M46+M48+M50+M52</f>
        <v>0</v>
      </c>
      <c r="N61" s="335">
        <f>N44+N46</f>
        <v>0</v>
      </c>
      <c r="O61" s="335">
        <f>O44+O46</f>
        <v>0</v>
      </c>
      <c r="P61" s="335">
        <f>P44+P46</f>
        <v>0</v>
      </c>
      <c r="Q61" s="334">
        <f>Q44+Q46+Q48+Q50+Q52</f>
        <v>0</v>
      </c>
      <c r="R61" s="335">
        <f>R44+R46</f>
        <v>0</v>
      </c>
      <c r="S61" s="335">
        <f>S44+S46</f>
        <v>0</v>
      </c>
      <c r="T61" s="335">
        <f>T44+T46+T48</f>
        <v>0</v>
      </c>
      <c r="U61" s="334">
        <f>U44+U46+U48+U50+U52</f>
        <v>0</v>
      </c>
      <c r="V61" s="335">
        <f>V44+V46</f>
        <v>0</v>
      </c>
      <c r="W61" s="335">
        <f>W44+W46</f>
        <v>0</v>
      </c>
      <c r="X61" s="335">
        <f>X44+X46</f>
        <v>0</v>
      </c>
      <c r="Y61" s="307"/>
      <c r="Z61" s="44"/>
      <c r="AA61" s="44"/>
    </row>
    <row r="62" spans="1:27" s="460" customFormat="1" ht="25.5" customHeight="1">
      <c r="A62" s="317">
        <v>5</v>
      </c>
      <c r="B62" s="454" t="s">
        <v>134</v>
      </c>
      <c r="C62" s="498" t="s">
        <v>135</v>
      </c>
      <c r="D62" s="456"/>
      <c r="E62" s="457"/>
      <c r="F62" s="317"/>
      <c r="G62" s="318"/>
      <c r="H62" s="435">
        <f>I62+M62+Q62+U62</f>
        <v>325</v>
      </c>
      <c r="I62" s="436"/>
      <c r="J62" s="437"/>
      <c r="K62" s="437"/>
      <c r="L62" s="437"/>
      <c r="M62" s="436">
        <f>N62+O62+P62</f>
        <v>215</v>
      </c>
      <c r="N62" s="436">
        <v>25</v>
      </c>
      <c r="O62" s="436">
        <v>90</v>
      </c>
      <c r="P62" s="436">
        <v>100</v>
      </c>
      <c r="Q62" s="436">
        <f>R62+S62+T62</f>
        <v>95</v>
      </c>
      <c r="R62" s="436">
        <v>40</v>
      </c>
      <c r="S62" s="436">
        <v>35</v>
      </c>
      <c r="T62" s="436">
        <v>20</v>
      </c>
      <c r="U62" s="436">
        <f>V62+W62+X62</f>
        <v>15</v>
      </c>
      <c r="V62" s="436">
        <v>15</v>
      </c>
      <c r="W62" s="437"/>
      <c r="X62" s="437"/>
      <c r="Y62" s="458"/>
      <c r="Z62" s="459"/>
      <c r="AA62" s="459"/>
    </row>
    <row r="63" spans="1:25" s="42" customFormat="1" ht="23.25" customHeight="1">
      <c r="A63" s="308"/>
      <c r="B63" s="309" t="s">
        <v>48</v>
      </c>
      <c r="C63" s="310"/>
      <c r="D63" s="311">
        <f>D26+D34</f>
        <v>7.704000000000001</v>
      </c>
      <c r="E63" s="311">
        <f>E26+E34</f>
        <v>57.908</v>
      </c>
      <c r="F63" s="312" t="s">
        <v>59</v>
      </c>
      <c r="G63" s="313"/>
      <c r="H63" s="487">
        <f>H26+H34+H42+H61+H62</f>
        <v>1200</v>
      </c>
      <c r="I63" s="488">
        <f>J63+K63+L63</f>
        <v>0</v>
      </c>
      <c r="J63" s="488">
        <f>J26+J34+J42+J61+J62</f>
        <v>0</v>
      </c>
      <c r="K63" s="488">
        <f aca="true" t="shared" si="6" ref="K63:X63">K26+K34+K42+K61+K62</f>
        <v>0</v>
      </c>
      <c r="L63" s="488">
        <f t="shared" si="6"/>
        <v>0</v>
      </c>
      <c r="M63" s="488">
        <f>N63+O63+P63</f>
        <v>936</v>
      </c>
      <c r="N63" s="488">
        <f t="shared" si="6"/>
        <v>25</v>
      </c>
      <c r="O63" s="488">
        <f t="shared" si="6"/>
        <v>440</v>
      </c>
      <c r="P63" s="488">
        <f t="shared" si="6"/>
        <v>471</v>
      </c>
      <c r="Q63" s="488">
        <f>R63+S63+T63</f>
        <v>249</v>
      </c>
      <c r="R63" s="488">
        <f t="shared" si="6"/>
        <v>172</v>
      </c>
      <c r="S63" s="488">
        <f t="shared" si="6"/>
        <v>57</v>
      </c>
      <c r="T63" s="488">
        <f t="shared" si="6"/>
        <v>20</v>
      </c>
      <c r="U63" s="488">
        <f t="shared" si="6"/>
        <v>15</v>
      </c>
      <c r="V63" s="488">
        <f>V26+V34+V42+V61+V62</f>
        <v>15</v>
      </c>
      <c r="W63" s="488">
        <f t="shared" si="6"/>
        <v>0</v>
      </c>
      <c r="X63" s="488">
        <f t="shared" si="6"/>
        <v>0</v>
      </c>
      <c r="Y63" s="314"/>
    </row>
    <row r="64" spans="1:25" s="462" customFormat="1" ht="27" customHeight="1" hidden="1">
      <c r="A64" s="904"/>
      <c r="B64" s="905" t="s">
        <v>49</v>
      </c>
      <c r="C64" s="908" t="s">
        <v>31</v>
      </c>
      <c r="D64" s="908"/>
      <c r="E64" s="908"/>
      <c r="F64" s="315" t="s">
        <v>59</v>
      </c>
      <c r="G64" s="316"/>
      <c r="H64" s="489">
        <f>I64+M64+Q64+U64</f>
        <v>2279</v>
      </c>
      <c r="I64" s="489">
        <f>J64+K64+L64</f>
        <v>945</v>
      </c>
      <c r="J64" s="489">
        <v>400</v>
      </c>
      <c r="K64" s="489">
        <v>346</v>
      </c>
      <c r="L64" s="489">
        <v>199</v>
      </c>
      <c r="M64" s="489">
        <f>N64+O64+P64</f>
        <v>497</v>
      </c>
      <c r="N64" s="489">
        <v>235</v>
      </c>
      <c r="O64" s="489">
        <v>165</v>
      </c>
      <c r="P64" s="489">
        <v>97</v>
      </c>
      <c r="Q64" s="489">
        <f>R64+S64+T64</f>
        <v>300</v>
      </c>
      <c r="R64" s="489">
        <v>100</v>
      </c>
      <c r="S64" s="489">
        <v>100</v>
      </c>
      <c r="T64" s="489">
        <v>100</v>
      </c>
      <c r="U64" s="489">
        <f>V64+W64+X64</f>
        <v>537</v>
      </c>
      <c r="V64" s="489">
        <v>109</v>
      </c>
      <c r="W64" s="489">
        <v>139</v>
      </c>
      <c r="X64" s="489">
        <v>289</v>
      </c>
      <c r="Y64" s="461"/>
    </row>
    <row r="65" spans="1:27" s="464" customFormat="1" ht="28.5" customHeight="1" hidden="1">
      <c r="A65" s="904"/>
      <c r="B65" s="906"/>
      <c r="C65" s="908" t="s">
        <v>29</v>
      </c>
      <c r="D65" s="908"/>
      <c r="E65" s="908"/>
      <c r="F65" s="315" t="s">
        <v>59</v>
      </c>
      <c r="G65" s="316"/>
      <c r="H65" s="489">
        <f>I65+M65+Q65+U65</f>
        <v>21</v>
      </c>
      <c r="I65" s="489">
        <f>J65+K65+L65</f>
        <v>5</v>
      </c>
      <c r="J65" s="489"/>
      <c r="K65" s="489">
        <v>4</v>
      </c>
      <c r="L65" s="489">
        <v>1</v>
      </c>
      <c r="M65" s="489">
        <f>N65+O65+P65</f>
        <v>13</v>
      </c>
      <c r="N65" s="489">
        <v>5</v>
      </c>
      <c r="O65" s="489">
        <v>5</v>
      </c>
      <c r="P65" s="489">
        <v>3</v>
      </c>
      <c r="Q65" s="489">
        <f>R65+S65+T65</f>
        <v>0</v>
      </c>
      <c r="R65" s="489">
        <v>0</v>
      </c>
      <c r="S65" s="489">
        <v>0</v>
      </c>
      <c r="T65" s="489">
        <v>0</v>
      </c>
      <c r="U65" s="489">
        <f>V65+W65+X65</f>
        <v>3</v>
      </c>
      <c r="V65" s="489">
        <v>1</v>
      </c>
      <c r="W65" s="489">
        <v>1</v>
      </c>
      <c r="X65" s="489">
        <v>1</v>
      </c>
      <c r="Y65" s="461"/>
      <c r="Z65" s="463"/>
      <c r="AA65" s="463"/>
    </row>
    <row r="66" spans="1:27" s="464" customFormat="1" ht="28.5" customHeight="1" hidden="1">
      <c r="A66" s="904"/>
      <c r="B66" s="907"/>
      <c r="C66" s="909" t="s">
        <v>7</v>
      </c>
      <c r="D66" s="909"/>
      <c r="E66" s="909"/>
      <c r="F66" s="317" t="s">
        <v>59</v>
      </c>
      <c r="G66" s="318"/>
      <c r="H66" s="407">
        <f>I66+M66+Q66+U66</f>
        <v>2300</v>
      </c>
      <c r="I66" s="407">
        <f>J66+K66+L66</f>
        <v>950</v>
      </c>
      <c r="J66" s="407">
        <f>J64+J65</f>
        <v>400</v>
      </c>
      <c r="K66" s="407">
        <f>K64+K65</f>
        <v>350</v>
      </c>
      <c r="L66" s="407">
        <f>L64+L65</f>
        <v>200</v>
      </c>
      <c r="M66" s="407">
        <f>N66+O66+P66</f>
        <v>510</v>
      </c>
      <c r="N66" s="407">
        <f>N64+N65</f>
        <v>240</v>
      </c>
      <c r="O66" s="407">
        <f>O64+O65</f>
        <v>170</v>
      </c>
      <c r="P66" s="407">
        <f>P64+P65</f>
        <v>100</v>
      </c>
      <c r="Q66" s="407">
        <f>R66+S66+T66</f>
        <v>300</v>
      </c>
      <c r="R66" s="407">
        <f>R64+R65</f>
        <v>100</v>
      </c>
      <c r="S66" s="407">
        <f>S64+S65</f>
        <v>100</v>
      </c>
      <c r="T66" s="407">
        <f>T64+T65</f>
        <v>100</v>
      </c>
      <c r="U66" s="407">
        <f>V66+W66+X66</f>
        <v>540</v>
      </c>
      <c r="V66" s="407">
        <f>V64+V65</f>
        <v>110</v>
      </c>
      <c r="W66" s="407">
        <f>W64+W65</f>
        <v>140</v>
      </c>
      <c r="X66" s="407">
        <f>X64+X65</f>
        <v>290</v>
      </c>
      <c r="Y66" s="465"/>
      <c r="Z66" s="463"/>
      <c r="AA66" s="463"/>
    </row>
    <row r="67" spans="1:27" s="464" customFormat="1" ht="12.75" customHeight="1">
      <c r="A67" s="466"/>
      <c r="B67" s="467"/>
      <c r="C67" s="468"/>
      <c r="D67" s="468"/>
      <c r="E67" s="468"/>
      <c r="F67" s="469"/>
      <c r="G67" s="470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2"/>
      <c r="Z67" s="463"/>
      <c r="AA67" s="463"/>
    </row>
    <row r="68" spans="1:27" s="447" customFormat="1" ht="31.5" customHeight="1">
      <c r="A68" s="442"/>
      <c r="B68" s="719" t="s">
        <v>85</v>
      </c>
      <c r="C68" s="719"/>
      <c r="D68" s="443"/>
      <c r="E68" s="443"/>
      <c r="F68" s="910" t="s">
        <v>88</v>
      </c>
      <c r="G68" s="910"/>
      <c r="H68" s="910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5"/>
      <c r="Z68" s="446"/>
      <c r="AA68" s="446"/>
    </row>
    <row r="69" spans="1:27" s="447" customFormat="1" ht="31.5" customHeight="1">
      <c r="A69" s="442"/>
      <c r="B69" s="719" t="s">
        <v>86</v>
      </c>
      <c r="C69" s="719"/>
      <c r="D69" s="443"/>
      <c r="E69" s="443"/>
      <c r="F69" s="910" t="s">
        <v>89</v>
      </c>
      <c r="G69" s="910"/>
      <c r="H69" s="910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5"/>
      <c r="Z69" s="446"/>
      <c r="AA69" s="446"/>
    </row>
    <row r="70" spans="1:27" s="447" customFormat="1" ht="31.5" customHeight="1">
      <c r="A70" s="442"/>
      <c r="B70" s="719" t="s">
        <v>87</v>
      </c>
      <c r="C70" s="719"/>
      <c r="D70" s="443"/>
      <c r="E70" s="443"/>
      <c r="F70" s="910" t="s">
        <v>90</v>
      </c>
      <c r="G70" s="910"/>
      <c r="H70" s="910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5"/>
      <c r="Z70" s="446"/>
      <c r="AA70" s="446"/>
    </row>
    <row r="71" spans="1:27" s="447" customFormat="1" ht="43.5" customHeight="1">
      <c r="A71" s="442"/>
      <c r="B71" s="719" t="s">
        <v>84</v>
      </c>
      <c r="C71" s="719"/>
      <c r="D71" s="443"/>
      <c r="E71" s="443"/>
      <c r="F71" s="910" t="s">
        <v>91</v>
      </c>
      <c r="G71" s="910"/>
      <c r="H71" s="910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5"/>
      <c r="Z71" s="446"/>
      <c r="AA71" s="446"/>
    </row>
    <row r="73" ht="15.75">
      <c r="H73" s="15"/>
    </row>
    <row r="82" spans="1:31" s="3" customFormat="1" ht="15.75">
      <c r="A82" s="1"/>
      <c r="B82" s="2"/>
      <c r="C82" s="4"/>
      <c r="D82" s="1"/>
      <c r="E82" s="1"/>
      <c r="F82" s="19"/>
      <c r="G82" s="5"/>
      <c r="J82" s="6"/>
      <c r="N82" s="6"/>
      <c r="R82" s="6"/>
      <c r="V82" s="6"/>
      <c r="Y82" s="9"/>
      <c r="Z82" s="10"/>
      <c r="AA82" s="10"/>
      <c r="AB82" s="1"/>
      <c r="AC82" s="1"/>
      <c r="AD82" s="1"/>
      <c r="AE82" s="1"/>
    </row>
    <row r="83" spans="1:31" s="3" customFormat="1" ht="15.75">
      <c r="A83" s="1"/>
      <c r="B83" s="2"/>
      <c r="C83" s="4"/>
      <c r="D83" s="1"/>
      <c r="E83" s="1"/>
      <c r="F83" s="19"/>
      <c r="G83" s="5"/>
      <c r="J83" s="6"/>
      <c r="N83" s="6"/>
      <c r="R83" s="6"/>
      <c r="V83" s="6"/>
      <c r="Y83" s="9"/>
      <c r="Z83" s="10"/>
      <c r="AA83" s="10"/>
      <c r="AB83" s="1"/>
      <c r="AC83" s="1"/>
      <c r="AD83" s="1"/>
      <c r="AE83" s="1"/>
    </row>
    <row r="84" spans="1:31" s="3" customFormat="1" ht="15.75">
      <c r="A84" s="1"/>
      <c r="B84" s="2"/>
      <c r="C84" s="4"/>
      <c r="D84" s="1"/>
      <c r="E84" s="1"/>
      <c r="F84" s="19"/>
      <c r="G84" s="5"/>
      <c r="J84" s="6"/>
      <c r="N84" s="6"/>
      <c r="R84" s="6"/>
      <c r="V84" s="6"/>
      <c r="Y84" s="9"/>
      <c r="Z84" s="10"/>
      <c r="AA84" s="10"/>
      <c r="AB84" s="1"/>
      <c r="AC84" s="1"/>
      <c r="AD84" s="1"/>
      <c r="AE84" s="1"/>
    </row>
  </sheetData>
  <sheetProtection/>
  <mergeCells count="224">
    <mergeCell ref="B1:C1"/>
    <mergeCell ref="Q1:Y1"/>
    <mergeCell ref="B2:C2"/>
    <mergeCell ref="Q2:Y2"/>
    <mergeCell ref="B3:C3"/>
    <mergeCell ref="Q3:Y3"/>
    <mergeCell ref="B4:C4"/>
    <mergeCell ref="Q4:Y4"/>
    <mergeCell ref="B5:C5"/>
    <mergeCell ref="Q5:Y5"/>
    <mergeCell ref="A7:Y7"/>
    <mergeCell ref="A8:Y8"/>
    <mergeCell ref="Q14:Q15"/>
    <mergeCell ref="A13:A15"/>
    <mergeCell ref="B13:B15"/>
    <mergeCell ref="C13:C15"/>
    <mergeCell ref="D13:E13"/>
    <mergeCell ref="F13:F15"/>
    <mergeCell ref="G13:G15"/>
    <mergeCell ref="D14:D15"/>
    <mergeCell ref="E14:E15"/>
    <mergeCell ref="I14:I15"/>
    <mergeCell ref="J14:L14"/>
    <mergeCell ref="M14:M15"/>
    <mergeCell ref="N14:P14"/>
    <mergeCell ref="A18:A19"/>
    <mergeCell ref="C18:C19"/>
    <mergeCell ref="D18:D19"/>
    <mergeCell ref="E18:E19"/>
    <mergeCell ref="F18:F19"/>
    <mergeCell ref="G18:G19"/>
    <mergeCell ref="G20:G21"/>
    <mergeCell ref="H20:H21"/>
    <mergeCell ref="Y20:Y21"/>
    <mergeCell ref="R14:T14"/>
    <mergeCell ref="U14:U15"/>
    <mergeCell ref="V14:X14"/>
    <mergeCell ref="H18:H19"/>
    <mergeCell ref="H13:H15"/>
    <mergeCell ref="I13:X13"/>
    <mergeCell ref="Y13:Y15"/>
    <mergeCell ref="D22:D23"/>
    <mergeCell ref="E22:E23"/>
    <mergeCell ref="F22:F23"/>
    <mergeCell ref="G22:G23"/>
    <mergeCell ref="Y18:Y19"/>
    <mergeCell ref="A20:A21"/>
    <mergeCell ref="C20:C21"/>
    <mergeCell ref="D20:D21"/>
    <mergeCell ref="E20:E21"/>
    <mergeCell ref="F20:F21"/>
    <mergeCell ref="H22:H23"/>
    <mergeCell ref="Y22:Y23"/>
    <mergeCell ref="A24:A25"/>
    <mergeCell ref="C24:C25"/>
    <mergeCell ref="D24:D25"/>
    <mergeCell ref="E24:E25"/>
    <mergeCell ref="F24:F25"/>
    <mergeCell ref="G24:G25"/>
    <mergeCell ref="A22:A23"/>
    <mergeCell ref="C22:C23"/>
    <mergeCell ref="A28:A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A36:A38"/>
    <mergeCell ref="C36:C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C39:C41"/>
    <mergeCell ref="D39:D41"/>
    <mergeCell ref="E39:E41"/>
    <mergeCell ref="F39:F41"/>
    <mergeCell ref="G39:G41"/>
    <mergeCell ref="H39:H41"/>
    <mergeCell ref="Y39:Y41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A64:A66"/>
    <mergeCell ref="B64:B66"/>
    <mergeCell ref="C64:E64"/>
    <mergeCell ref="C65:E65"/>
    <mergeCell ref="C66:E66"/>
    <mergeCell ref="B68:C68"/>
    <mergeCell ref="F68:H68"/>
    <mergeCell ref="B69:C69"/>
    <mergeCell ref="F69:H69"/>
    <mergeCell ref="B70:C70"/>
    <mergeCell ref="F70:H70"/>
    <mergeCell ref="B71:C71"/>
    <mergeCell ref="F71:H71"/>
  </mergeCells>
  <printOptions/>
  <pageMargins left="0.58" right="0.25" top="0.69" bottom="0.31" header="0.3" footer="0.3"/>
  <pageSetup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AE84"/>
  <sheetViews>
    <sheetView zoomScale="60" zoomScaleNormal="60" zoomScaleSheetLayoutView="40" workbookViewId="0" topLeftCell="A6">
      <selection activeCell="A36" sqref="A36:E38"/>
    </sheetView>
  </sheetViews>
  <sheetFormatPr defaultColWidth="9.00390625" defaultRowHeight="12.75"/>
  <cols>
    <col min="1" max="1" width="7.25390625" style="1" customWidth="1"/>
    <col min="2" max="2" width="76.25390625" style="2" customWidth="1"/>
    <col min="3" max="3" width="51.125" style="4" customWidth="1"/>
    <col min="4" max="4" width="13.125" style="1" customWidth="1"/>
    <col min="5" max="5" width="14.75390625" style="1" customWidth="1"/>
    <col min="6" max="6" width="12.125" style="19" customWidth="1"/>
    <col min="7" max="7" width="14.875" style="5" customWidth="1"/>
    <col min="8" max="8" width="16.00390625" style="3" customWidth="1"/>
    <col min="9" max="9" width="12.25390625" style="3" customWidth="1"/>
    <col min="10" max="10" width="12.25390625" style="6" customWidth="1"/>
    <col min="11" max="13" width="12.25390625" style="3" customWidth="1"/>
    <col min="14" max="14" width="12.25390625" style="6" customWidth="1"/>
    <col min="15" max="17" width="12.25390625" style="3" customWidth="1"/>
    <col min="18" max="18" width="12.25390625" style="6" customWidth="1"/>
    <col min="19" max="21" width="12.25390625" style="3" customWidth="1"/>
    <col min="22" max="22" width="12.25390625" style="6" customWidth="1"/>
    <col min="23" max="24" width="12.25390625" style="3" customWidth="1"/>
    <col min="25" max="25" width="11.875" style="9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6.25" customHeight="1" hidden="1">
      <c r="B1" s="826" t="s">
        <v>93</v>
      </c>
      <c r="C1" s="826"/>
      <c r="D1" s="428"/>
      <c r="E1" s="429"/>
      <c r="F1" s="429"/>
      <c r="G1" s="427"/>
      <c r="H1" s="439"/>
      <c r="I1" s="440"/>
      <c r="J1" s="440"/>
      <c r="K1" s="441"/>
      <c r="L1" s="440"/>
      <c r="M1" s="440"/>
      <c r="N1" s="440"/>
      <c r="O1" s="441"/>
      <c r="P1" s="440"/>
      <c r="Q1" s="826" t="s">
        <v>98</v>
      </c>
      <c r="R1" s="826"/>
      <c r="S1" s="826"/>
      <c r="T1" s="826"/>
      <c r="U1" s="826"/>
      <c r="V1" s="826"/>
      <c r="W1" s="826"/>
      <c r="X1" s="826"/>
      <c r="Y1" s="826"/>
      <c r="Z1" s="58"/>
    </row>
    <row r="2" spans="2:26" ht="26.25" customHeight="1" hidden="1">
      <c r="B2" s="826" t="s">
        <v>94</v>
      </c>
      <c r="C2" s="826"/>
      <c r="D2" s="428"/>
      <c r="E2" s="429"/>
      <c r="F2" s="429"/>
      <c r="G2" s="427"/>
      <c r="H2" s="439"/>
      <c r="I2" s="440"/>
      <c r="J2" s="440"/>
      <c r="K2" s="441"/>
      <c r="L2" s="440"/>
      <c r="M2" s="440"/>
      <c r="N2" s="440"/>
      <c r="O2" s="441"/>
      <c r="P2" s="440"/>
      <c r="Q2" s="826" t="s">
        <v>99</v>
      </c>
      <c r="R2" s="826"/>
      <c r="S2" s="826"/>
      <c r="T2" s="826"/>
      <c r="U2" s="826"/>
      <c r="V2" s="826"/>
      <c r="W2" s="826"/>
      <c r="X2" s="826"/>
      <c r="Y2" s="826"/>
      <c r="Z2" s="58"/>
    </row>
    <row r="3" spans="2:26" ht="26.25" customHeight="1" hidden="1">
      <c r="B3" s="826" t="s">
        <v>95</v>
      </c>
      <c r="C3" s="826"/>
      <c r="D3" s="428"/>
      <c r="E3" s="429"/>
      <c r="F3" s="429"/>
      <c r="G3" s="427"/>
      <c r="H3" s="439"/>
      <c r="I3" s="440"/>
      <c r="J3" s="440"/>
      <c r="K3" s="441"/>
      <c r="L3" s="440"/>
      <c r="M3" s="440"/>
      <c r="N3" s="440"/>
      <c r="O3" s="441"/>
      <c r="P3" s="440"/>
      <c r="Q3" s="826" t="s">
        <v>95</v>
      </c>
      <c r="R3" s="826"/>
      <c r="S3" s="826"/>
      <c r="T3" s="826"/>
      <c r="U3" s="826"/>
      <c r="V3" s="826"/>
      <c r="W3" s="826"/>
      <c r="X3" s="826"/>
      <c r="Y3" s="826"/>
      <c r="Z3" s="58"/>
    </row>
    <row r="4" spans="2:26" ht="26.25" customHeight="1" hidden="1">
      <c r="B4" s="826" t="s">
        <v>96</v>
      </c>
      <c r="C4" s="826"/>
      <c r="D4" s="428"/>
      <c r="E4" s="429"/>
      <c r="F4" s="429"/>
      <c r="G4" s="427"/>
      <c r="H4" s="439"/>
      <c r="I4" s="440"/>
      <c r="J4" s="440"/>
      <c r="K4" s="441"/>
      <c r="L4" s="440"/>
      <c r="M4" s="440"/>
      <c r="N4" s="440"/>
      <c r="O4" s="441"/>
      <c r="P4" s="440"/>
      <c r="Q4" s="826" t="s">
        <v>100</v>
      </c>
      <c r="R4" s="826"/>
      <c r="S4" s="826"/>
      <c r="T4" s="826"/>
      <c r="U4" s="826"/>
      <c r="V4" s="826"/>
      <c r="W4" s="826"/>
      <c r="X4" s="826"/>
      <c r="Y4" s="826"/>
      <c r="Z4" s="58"/>
    </row>
    <row r="5" spans="2:26" ht="26.25" customHeight="1" hidden="1">
      <c r="B5" s="826" t="s">
        <v>142</v>
      </c>
      <c r="C5" s="826"/>
      <c r="D5" s="428"/>
      <c r="E5" s="429"/>
      <c r="F5" s="429"/>
      <c r="G5" s="427"/>
      <c r="H5" s="439"/>
      <c r="I5" s="440"/>
      <c r="J5" s="440"/>
      <c r="K5" s="441"/>
      <c r="L5" s="440"/>
      <c r="M5" s="440"/>
      <c r="N5" s="440"/>
      <c r="O5" s="441"/>
      <c r="P5" s="440"/>
      <c r="Q5" s="826" t="s">
        <v>142</v>
      </c>
      <c r="R5" s="826"/>
      <c r="S5" s="826"/>
      <c r="T5" s="826"/>
      <c r="U5" s="826"/>
      <c r="V5" s="826"/>
      <c r="W5" s="826"/>
      <c r="X5" s="826"/>
      <c r="Y5" s="826"/>
      <c r="Z5" s="58"/>
    </row>
    <row r="6" spans="2:26" ht="12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164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165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8.75" hidden="1">
      <c r="A10" s="410"/>
      <c r="B10" s="416" t="s">
        <v>101</v>
      </c>
      <c r="C10" s="417">
        <v>1200</v>
      </c>
      <c r="D10" s="418" t="s">
        <v>59</v>
      </c>
      <c r="E10" s="418"/>
      <c r="F10" s="419"/>
      <c r="G10" s="420"/>
      <c r="H10" s="421"/>
      <c r="I10" s="422"/>
      <c r="J10" s="422"/>
      <c r="K10" s="423"/>
      <c r="L10" s="422"/>
      <c r="M10" s="422"/>
      <c r="N10" s="422"/>
      <c r="O10" s="423"/>
      <c r="P10" s="422"/>
      <c r="Q10" s="422"/>
      <c r="R10" s="422"/>
      <c r="S10" s="423"/>
      <c r="T10" s="422"/>
      <c r="U10" s="422"/>
      <c r="V10" s="422"/>
      <c r="W10" s="423"/>
      <c r="X10" s="422"/>
      <c r="Y10" s="422"/>
      <c r="Z10" s="56"/>
    </row>
    <row r="11" spans="1:26" ht="25.5" customHeight="1" hidden="1">
      <c r="A11" s="410"/>
      <c r="B11" s="416" t="s">
        <v>102</v>
      </c>
      <c r="C11" s="417">
        <v>2280</v>
      </c>
      <c r="D11" s="418" t="s">
        <v>59</v>
      </c>
      <c r="E11" s="418"/>
      <c r="F11" s="419"/>
      <c r="G11" s="420"/>
      <c r="H11" s="421"/>
      <c r="I11" s="422"/>
      <c r="J11" s="422"/>
      <c r="K11" s="423"/>
      <c r="L11" s="422"/>
      <c r="M11" s="422"/>
      <c r="N11" s="422"/>
      <c r="O11" s="423"/>
      <c r="P11" s="422"/>
      <c r="Q11" s="422"/>
      <c r="R11" s="422"/>
      <c r="S11" s="423"/>
      <c r="T11" s="422"/>
      <c r="U11" s="422"/>
      <c r="V11" s="422"/>
      <c r="W11" s="423"/>
      <c r="X11" s="422"/>
      <c r="Y11" s="422"/>
      <c r="Z11" s="56"/>
    </row>
    <row r="12" spans="1:25" ht="14.25" customHeight="1" thickBot="1">
      <c r="A12" s="410"/>
      <c r="B12" s="424"/>
      <c r="C12" s="425"/>
      <c r="D12" s="410"/>
      <c r="E12" s="409"/>
      <c r="F12" s="411"/>
      <c r="G12" s="412"/>
      <c r="H12" s="413"/>
      <c r="I12" s="413"/>
      <c r="J12" s="414"/>
      <c r="K12" s="413"/>
      <c r="L12" s="413"/>
      <c r="M12" s="413"/>
      <c r="N12" s="414"/>
      <c r="O12" s="413"/>
      <c r="P12" s="413"/>
      <c r="Q12" s="413"/>
      <c r="R12" s="414"/>
      <c r="S12" s="413"/>
      <c r="T12" s="413"/>
      <c r="U12" s="413"/>
      <c r="V12" s="414"/>
      <c r="W12" s="413"/>
      <c r="X12" s="413"/>
      <c r="Y12" s="415"/>
    </row>
    <row r="13" spans="1:26" s="10" customFormat="1" ht="17.25" customHeight="1" thickBot="1">
      <c r="A13" s="829" t="s">
        <v>0</v>
      </c>
      <c r="B13" s="832" t="s">
        <v>1</v>
      </c>
      <c r="C13" s="835" t="s">
        <v>58</v>
      </c>
      <c r="D13" s="838" t="s">
        <v>3</v>
      </c>
      <c r="E13" s="838"/>
      <c r="F13" s="839" t="s">
        <v>24</v>
      </c>
      <c r="G13" s="842" t="s">
        <v>25</v>
      </c>
      <c r="H13" s="860" t="s">
        <v>26</v>
      </c>
      <c r="I13" s="861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3"/>
      <c r="Y13" s="829" t="s">
        <v>23</v>
      </c>
      <c r="Z13" s="11"/>
    </row>
    <row r="14" spans="1:26" s="10" customFormat="1" ht="20.25" customHeight="1">
      <c r="A14" s="830"/>
      <c r="B14" s="833"/>
      <c r="C14" s="836"/>
      <c r="D14" s="836" t="s">
        <v>4</v>
      </c>
      <c r="E14" s="836" t="s">
        <v>5</v>
      </c>
      <c r="F14" s="840"/>
      <c r="G14" s="843"/>
      <c r="H14" s="827"/>
      <c r="I14" s="827" t="s">
        <v>6</v>
      </c>
      <c r="J14" s="845" t="s">
        <v>8</v>
      </c>
      <c r="K14" s="845"/>
      <c r="L14" s="845"/>
      <c r="M14" s="827" t="s">
        <v>21</v>
      </c>
      <c r="N14" s="845" t="s">
        <v>8</v>
      </c>
      <c r="O14" s="845"/>
      <c r="P14" s="845"/>
      <c r="Q14" s="827" t="s">
        <v>22</v>
      </c>
      <c r="R14" s="845" t="s">
        <v>8</v>
      </c>
      <c r="S14" s="845"/>
      <c r="T14" s="845"/>
      <c r="U14" s="827" t="s">
        <v>28</v>
      </c>
      <c r="V14" s="845" t="s">
        <v>8</v>
      </c>
      <c r="W14" s="845"/>
      <c r="X14" s="858"/>
      <c r="Y14" s="830"/>
      <c r="Z14" s="11"/>
    </row>
    <row r="15" spans="1:26" s="10" customFormat="1" ht="21.75" customHeight="1" thickBot="1">
      <c r="A15" s="831"/>
      <c r="B15" s="834"/>
      <c r="C15" s="837"/>
      <c r="D15" s="837"/>
      <c r="E15" s="837"/>
      <c r="F15" s="841"/>
      <c r="G15" s="844"/>
      <c r="H15" s="828"/>
      <c r="I15" s="828"/>
      <c r="J15" s="237" t="s">
        <v>9</v>
      </c>
      <c r="K15" s="238" t="s">
        <v>10</v>
      </c>
      <c r="L15" s="239" t="s">
        <v>11</v>
      </c>
      <c r="M15" s="828"/>
      <c r="N15" s="237" t="s">
        <v>12</v>
      </c>
      <c r="O15" s="238" t="s">
        <v>13</v>
      </c>
      <c r="P15" s="239" t="s">
        <v>14</v>
      </c>
      <c r="Q15" s="828"/>
      <c r="R15" s="237" t="s">
        <v>15</v>
      </c>
      <c r="S15" s="238" t="s">
        <v>16</v>
      </c>
      <c r="T15" s="239" t="s">
        <v>17</v>
      </c>
      <c r="U15" s="828"/>
      <c r="V15" s="237" t="s">
        <v>18</v>
      </c>
      <c r="W15" s="238" t="s">
        <v>19</v>
      </c>
      <c r="X15" s="240" t="s">
        <v>20</v>
      </c>
      <c r="Y15" s="831"/>
      <c r="Z15" s="11"/>
    </row>
    <row r="16" spans="1:31" s="27" customFormat="1" ht="21" customHeight="1">
      <c r="A16" s="448">
        <v>1</v>
      </c>
      <c r="B16" s="448">
        <v>2</v>
      </c>
      <c r="C16" s="448">
        <v>3</v>
      </c>
      <c r="D16" s="448">
        <v>4</v>
      </c>
      <c r="E16" s="448">
        <v>5</v>
      </c>
      <c r="F16" s="449">
        <v>6</v>
      </c>
      <c r="G16" s="449">
        <v>7</v>
      </c>
      <c r="H16" s="450"/>
      <c r="I16" s="450">
        <v>9</v>
      </c>
      <c r="J16" s="451">
        <v>10</v>
      </c>
      <c r="K16" s="448">
        <v>11</v>
      </c>
      <c r="L16" s="452">
        <v>12</v>
      </c>
      <c r="M16" s="450">
        <v>13</v>
      </c>
      <c r="N16" s="451">
        <v>14</v>
      </c>
      <c r="O16" s="448">
        <v>15</v>
      </c>
      <c r="P16" s="452">
        <v>16</v>
      </c>
      <c r="Q16" s="450">
        <v>17</v>
      </c>
      <c r="R16" s="451">
        <v>18</v>
      </c>
      <c r="S16" s="448">
        <v>19</v>
      </c>
      <c r="T16" s="452">
        <v>20</v>
      </c>
      <c r="U16" s="450">
        <v>21</v>
      </c>
      <c r="V16" s="451">
        <v>22</v>
      </c>
      <c r="W16" s="448">
        <v>23</v>
      </c>
      <c r="X16" s="453">
        <v>24</v>
      </c>
      <c r="Y16" s="450">
        <v>25</v>
      </c>
      <c r="Z16" s="26"/>
      <c r="AE16" s="27" t="s">
        <v>27</v>
      </c>
    </row>
    <row r="17" spans="1:27" s="29" customFormat="1" ht="25.5" customHeight="1">
      <c r="A17" s="241">
        <v>1</v>
      </c>
      <c r="B17" s="242" t="s">
        <v>30</v>
      </c>
      <c r="C17" s="243"/>
      <c r="D17" s="244"/>
      <c r="E17" s="244"/>
      <c r="F17" s="241"/>
      <c r="G17" s="245"/>
      <c r="H17" s="246">
        <f>I17+M17+Q17+U17</f>
        <v>0</v>
      </c>
      <c r="I17" s="246">
        <f aca="true" t="shared" si="0" ref="I17:I35">J17+K17+L17</f>
        <v>0</v>
      </c>
      <c r="J17" s="247"/>
      <c r="K17" s="246"/>
      <c r="L17" s="246"/>
      <c r="M17" s="246">
        <f aca="true" t="shared" si="1" ref="M17:M35">N17+O17+P17</f>
        <v>0</v>
      </c>
      <c r="N17" s="247"/>
      <c r="O17" s="246"/>
      <c r="P17" s="246"/>
      <c r="Q17" s="246">
        <f aca="true" t="shared" si="2" ref="Q17:Q36">R17+S17+T17</f>
        <v>0</v>
      </c>
      <c r="R17" s="247"/>
      <c r="S17" s="246"/>
      <c r="T17" s="246"/>
      <c r="U17" s="246">
        <f aca="true" t="shared" si="3" ref="U17:U35">V17+W17+X17</f>
        <v>0</v>
      </c>
      <c r="V17" s="247"/>
      <c r="W17" s="246"/>
      <c r="X17" s="246"/>
      <c r="Y17" s="248"/>
      <c r="Z17" s="28"/>
      <c r="AA17" s="28"/>
    </row>
    <row r="18" spans="1:27" s="29" customFormat="1" ht="36.75" customHeight="1" hidden="1">
      <c r="A18" s="846" t="s">
        <v>112</v>
      </c>
      <c r="B18" s="250" t="s">
        <v>109</v>
      </c>
      <c r="C18" s="847" t="s">
        <v>157</v>
      </c>
      <c r="D18" s="847">
        <v>12.247</v>
      </c>
      <c r="E18" s="849">
        <v>92.209</v>
      </c>
      <c r="F18" s="850" t="s">
        <v>59</v>
      </c>
      <c r="G18" s="851" t="s">
        <v>111</v>
      </c>
      <c r="H18" s="859">
        <f>I18+M18+Q18+U18</f>
        <v>0</v>
      </c>
      <c r="I18" s="503">
        <f t="shared" si="0"/>
        <v>0</v>
      </c>
      <c r="J18" s="503">
        <f>J19</f>
        <v>0</v>
      </c>
      <c r="K18" s="503">
        <f>K19</f>
        <v>0</v>
      </c>
      <c r="L18" s="503">
        <f>L19</f>
        <v>0</v>
      </c>
      <c r="M18" s="503">
        <f t="shared" si="1"/>
        <v>0</v>
      </c>
      <c r="N18" s="503"/>
      <c r="O18" s="503"/>
      <c r="P18" s="503"/>
      <c r="Q18" s="503">
        <f t="shared" si="2"/>
        <v>0</v>
      </c>
      <c r="R18" s="503"/>
      <c r="S18" s="503">
        <f>S19</f>
        <v>0</v>
      </c>
      <c r="T18" s="503">
        <f>T19</f>
        <v>0</v>
      </c>
      <c r="U18" s="503">
        <f t="shared" si="3"/>
        <v>0</v>
      </c>
      <c r="V18" s="503">
        <f>V19</f>
        <v>0</v>
      </c>
      <c r="W18" s="503">
        <f>W19</f>
        <v>0</v>
      </c>
      <c r="X18" s="503">
        <f>X19</f>
        <v>0</v>
      </c>
      <c r="Y18" s="856" t="s">
        <v>32</v>
      </c>
      <c r="Z18" s="28"/>
      <c r="AA18" s="28"/>
    </row>
    <row r="19" spans="1:27" s="32" customFormat="1" ht="54" customHeight="1" hidden="1">
      <c r="A19" s="846"/>
      <c r="B19" s="252" t="s">
        <v>110</v>
      </c>
      <c r="C19" s="848"/>
      <c r="D19" s="848"/>
      <c r="E19" s="849"/>
      <c r="F19" s="850"/>
      <c r="G19" s="852"/>
      <c r="H19" s="859"/>
      <c r="I19" s="474">
        <f t="shared" si="0"/>
        <v>0</v>
      </c>
      <c r="J19" s="474"/>
      <c r="K19" s="474"/>
      <c r="L19" s="474"/>
      <c r="M19" s="474">
        <f t="shared" si="1"/>
        <v>225</v>
      </c>
      <c r="N19" s="474">
        <v>15</v>
      </c>
      <c r="O19" s="474">
        <v>150</v>
      </c>
      <c r="P19" s="474">
        <v>60</v>
      </c>
      <c r="Q19" s="504">
        <f t="shared" si="2"/>
        <v>0</v>
      </c>
      <c r="R19" s="474"/>
      <c r="S19" s="474"/>
      <c r="T19" s="474"/>
      <c r="U19" s="474">
        <f t="shared" si="3"/>
        <v>0</v>
      </c>
      <c r="V19" s="474"/>
      <c r="W19" s="474"/>
      <c r="X19" s="474"/>
      <c r="Y19" s="857"/>
      <c r="Z19" s="33"/>
      <c r="AA19" s="33"/>
    </row>
    <row r="20" spans="1:27" s="29" customFormat="1" ht="25.5" customHeight="1">
      <c r="A20" s="846" t="s">
        <v>113</v>
      </c>
      <c r="B20" s="250" t="s">
        <v>114</v>
      </c>
      <c r="C20" s="864" t="s">
        <v>124</v>
      </c>
      <c r="D20" s="849">
        <v>5.727</v>
      </c>
      <c r="E20" s="849">
        <v>40.089</v>
      </c>
      <c r="F20" s="850" t="s">
        <v>59</v>
      </c>
      <c r="G20" s="853" t="s">
        <v>116</v>
      </c>
      <c r="H20" s="854">
        <f>I20+M20+Q20+U20</f>
        <v>240</v>
      </c>
      <c r="I20" s="503">
        <f t="shared" si="0"/>
        <v>0</v>
      </c>
      <c r="J20" s="503">
        <f>J21</f>
        <v>0</v>
      </c>
      <c r="K20" s="503">
        <f>K21</f>
        <v>0</v>
      </c>
      <c r="L20" s="503">
        <f>L21</f>
        <v>0</v>
      </c>
      <c r="M20" s="503">
        <f>N20+O20+P20</f>
        <v>177</v>
      </c>
      <c r="N20" s="503"/>
      <c r="O20" s="503"/>
      <c r="P20" s="503">
        <v>177</v>
      </c>
      <c r="Q20" s="503">
        <f t="shared" si="2"/>
        <v>63</v>
      </c>
      <c r="R20" s="503">
        <v>63</v>
      </c>
      <c r="S20" s="503">
        <f>S21</f>
        <v>0</v>
      </c>
      <c r="T20" s="503">
        <f>T21</f>
        <v>0</v>
      </c>
      <c r="U20" s="503">
        <f t="shared" si="3"/>
        <v>0</v>
      </c>
      <c r="V20" s="503">
        <f>V21</f>
        <v>0</v>
      </c>
      <c r="W20" s="503">
        <f>W21</f>
        <v>0</v>
      </c>
      <c r="X20" s="503">
        <f>X21</f>
        <v>0</v>
      </c>
      <c r="Y20" s="988" t="s">
        <v>160</v>
      </c>
      <c r="Z20" s="28"/>
      <c r="AA20" s="28"/>
    </row>
    <row r="21" spans="1:27" s="32" customFormat="1" ht="52.5" customHeight="1">
      <c r="A21" s="846"/>
      <c r="B21" s="252" t="s">
        <v>115</v>
      </c>
      <c r="C21" s="864"/>
      <c r="D21" s="849"/>
      <c r="E21" s="849"/>
      <c r="F21" s="850"/>
      <c r="G21" s="853"/>
      <c r="H21" s="855"/>
      <c r="I21" s="474">
        <f t="shared" si="0"/>
        <v>0</v>
      </c>
      <c r="J21" s="474"/>
      <c r="K21" s="474"/>
      <c r="L21" s="474"/>
      <c r="M21" s="474">
        <f t="shared" si="1"/>
        <v>175</v>
      </c>
      <c r="N21" s="474">
        <v>10</v>
      </c>
      <c r="O21" s="474">
        <v>150</v>
      </c>
      <c r="P21" s="474">
        <v>15</v>
      </c>
      <c r="Q21" s="474">
        <f t="shared" si="2"/>
        <v>980</v>
      </c>
      <c r="R21" s="474">
        <v>980</v>
      </c>
      <c r="S21" s="474"/>
      <c r="T21" s="474"/>
      <c r="U21" s="474">
        <f t="shared" si="3"/>
        <v>0</v>
      </c>
      <c r="V21" s="474"/>
      <c r="W21" s="474"/>
      <c r="X21" s="474"/>
      <c r="Y21" s="989"/>
      <c r="Z21" s="33"/>
      <c r="AA21" s="33"/>
    </row>
    <row r="22" spans="1:27" s="29" customFormat="1" ht="25.5" customHeight="1" hidden="1">
      <c r="A22" s="846" t="s">
        <v>117</v>
      </c>
      <c r="B22" s="250" t="s">
        <v>118</v>
      </c>
      <c r="C22" s="864" t="s">
        <v>119</v>
      </c>
      <c r="D22" s="849">
        <v>8.25</v>
      </c>
      <c r="E22" s="849">
        <v>57.75</v>
      </c>
      <c r="F22" s="850" t="s">
        <v>59</v>
      </c>
      <c r="G22" s="853" t="s">
        <v>74</v>
      </c>
      <c r="H22" s="854">
        <f>I22+M22+Q22+U22</f>
        <v>0</v>
      </c>
      <c r="I22" s="503">
        <f t="shared" si="0"/>
        <v>0</v>
      </c>
      <c r="J22" s="503">
        <f>J23</f>
        <v>0</v>
      </c>
      <c r="K22" s="503">
        <f>K23</f>
        <v>0</v>
      </c>
      <c r="L22" s="503">
        <f>L23</f>
        <v>0</v>
      </c>
      <c r="M22" s="503">
        <f t="shared" si="1"/>
        <v>0</v>
      </c>
      <c r="N22" s="503">
        <f>N23</f>
        <v>0</v>
      </c>
      <c r="O22" s="503"/>
      <c r="P22" s="503"/>
      <c r="Q22" s="503">
        <f t="shared" si="2"/>
        <v>0</v>
      </c>
      <c r="R22" s="503"/>
      <c r="S22" s="503">
        <f>S23</f>
        <v>0</v>
      </c>
      <c r="T22" s="503">
        <f>T23</f>
        <v>0</v>
      </c>
      <c r="U22" s="503">
        <f t="shared" si="3"/>
        <v>0</v>
      </c>
      <c r="V22" s="503">
        <f>V23</f>
        <v>0</v>
      </c>
      <c r="W22" s="503">
        <f>W23</f>
        <v>0</v>
      </c>
      <c r="X22" s="503">
        <f>X23</f>
        <v>0</v>
      </c>
      <c r="Y22" s="865" t="s">
        <v>32</v>
      </c>
      <c r="Z22" s="28"/>
      <c r="AA22" s="28"/>
    </row>
    <row r="23" spans="1:27" s="32" customFormat="1" ht="43.5" customHeight="1" hidden="1">
      <c r="A23" s="846"/>
      <c r="B23" s="252" t="s">
        <v>110</v>
      </c>
      <c r="C23" s="864"/>
      <c r="D23" s="849"/>
      <c r="E23" s="849"/>
      <c r="F23" s="850"/>
      <c r="G23" s="853"/>
      <c r="H23" s="855"/>
      <c r="I23" s="474">
        <f t="shared" si="0"/>
        <v>0</v>
      </c>
      <c r="J23" s="474"/>
      <c r="K23" s="474"/>
      <c r="L23" s="474"/>
      <c r="M23" s="474">
        <f t="shared" si="1"/>
        <v>150</v>
      </c>
      <c r="N23" s="474"/>
      <c r="O23" s="474">
        <v>50</v>
      </c>
      <c r="P23" s="474">
        <v>100</v>
      </c>
      <c r="Q23" s="474">
        <f t="shared" si="2"/>
        <v>48</v>
      </c>
      <c r="R23" s="474">
        <v>48</v>
      </c>
      <c r="S23" s="474"/>
      <c r="T23" s="474"/>
      <c r="U23" s="474">
        <f t="shared" si="3"/>
        <v>0</v>
      </c>
      <c r="V23" s="474"/>
      <c r="W23" s="474"/>
      <c r="X23" s="474"/>
      <c r="Y23" s="866"/>
      <c r="Z23" s="33"/>
      <c r="AA23" s="33"/>
    </row>
    <row r="24" spans="1:27" s="29" customFormat="1" ht="25.5" customHeight="1" hidden="1">
      <c r="A24" s="846" t="s">
        <v>36</v>
      </c>
      <c r="B24" s="250"/>
      <c r="C24" s="864"/>
      <c r="D24" s="849"/>
      <c r="E24" s="849"/>
      <c r="F24" s="850"/>
      <c r="G24" s="853"/>
      <c r="H24" s="503">
        <f>I24+M24+Q24+U24</f>
        <v>0</v>
      </c>
      <c r="I24" s="503">
        <f t="shared" si="0"/>
        <v>0</v>
      </c>
      <c r="J24" s="503">
        <f>J25</f>
        <v>0</v>
      </c>
      <c r="K24" s="503">
        <f>K25</f>
        <v>0</v>
      </c>
      <c r="L24" s="503">
        <f>L25</f>
        <v>0</v>
      </c>
      <c r="M24" s="503">
        <f t="shared" si="1"/>
        <v>0</v>
      </c>
      <c r="N24" s="503">
        <f>N25</f>
        <v>0</v>
      </c>
      <c r="O24" s="503">
        <f>O25</f>
        <v>0</v>
      </c>
      <c r="P24" s="503">
        <f>P25</f>
        <v>0</v>
      </c>
      <c r="Q24" s="503">
        <f t="shared" si="2"/>
        <v>0</v>
      </c>
      <c r="R24" s="503">
        <f>R25</f>
        <v>0</v>
      </c>
      <c r="S24" s="503">
        <f>S25</f>
        <v>0</v>
      </c>
      <c r="T24" s="503">
        <f>T25</f>
        <v>0</v>
      </c>
      <c r="U24" s="503">
        <f t="shared" si="3"/>
        <v>0</v>
      </c>
      <c r="V24" s="503">
        <f>V25</f>
        <v>0</v>
      </c>
      <c r="W24" s="503">
        <f>W25</f>
        <v>0</v>
      </c>
      <c r="X24" s="503">
        <f>X25</f>
        <v>0</v>
      </c>
      <c r="Y24" s="254"/>
      <c r="Z24" s="28"/>
      <c r="AA24" s="28"/>
    </row>
    <row r="25" spans="1:27" s="32" customFormat="1" ht="25.5" customHeight="1" hidden="1">
      <c r="A25" s="846"/>
      <c r="B25" s="252"/>
      <c r="C25" s="864"/>
      <c r="D25" s="849"/>
      <c r="E25" s="849"/>
      <c r="F25" s="850"/>
      <c r="G25" s="853"/>
      <c r="H25" s="474">
        <f>I25+M25+Q25+U25</f>
        <v>0</v>
      </c>
      <c r="I25" s="474">
        <f t="shared" si="0"/>
        <v>0</v>
      </c>
      <c r="J25" s="474"/>
      <c r="K25" s="474"/>
      <c r="L25" s="474"/>
      <c r="M25" s="474">
        <f t="shared" si="1"/>
        <v>0</v>
      </c>
      <c r="N25" s="474"/>
      <c r="O25" s="474"/>
      <c r="P25" s="474"/>
      <c r="Q25" s="474">
        <f t="shared" si="2"/>
        <v>0</v>
      </c>
      <c r="R25" s="474"/>
      <c r="S25" s="474"/>
      <c r="T25" s="474"/>
      <c r="U25" s="474">
        <f t="shared" si="3"/>
        <v>0</v>
      </c>
      <c r="V25" s="474"/>
      <c r="W25" s="474"/>
      <c r="X25" s="474"/>
      <c r="Y25" s="255"/>
      <c r="Z25" s="33"/>
      <c r="AA25" s="33"/>
    </row>
    <row r="26" spans="1:27" s="35" customFormat="1" ht="25.5" customHeight="1">
      <c r="A26" s="256"/>
      <c r="B26" s="257" t="s">
        <v>37</v>
      </c>
      <c r="C26" s="258"/>
      <c r="D26" s="259">
        <f>D20</f>
        <v>5.727</v>
      </c>
      <c r="E26" s="259">
        <f>E20</f>
        <v>40.089</v>
      </c>
      <c r="F26" s="260"/>
      <c r="G26" s="261"/>
      <c r="H26" s="349">
        <f>SUM(H18:H23)</f>
        <v>240</v>
      </c>
      <c r="I26" s="350">
        <f t="shared" si="0"/>
        <v>0</v>
      </c>
      <c r="J26" s="350">
        <f>J18+J20+J22+J24</f>
        <v>0</v>
      </c>
      <c r="K26" s="350">
        <f>K18+K20+K22+K24</f>
        <v>0</v>
      </c>
      <c r="L26" s="350">
        <f>L18+L20+L22+L24</f>
        <v>0</v>
      </c>
      <c r="M26" s="350">
        <f>N26+O26+P26</f>
        <v>177</v>
      </c>
      <c r="N26" s="350">
        <f>N18+N20+N22+N24</f>
        <v>0</v>
      </c>
      <c r="O26" s="350">
        <f>O18+O20+O22+O24</f>
        <v>0</v>
      </c>
      <c r="P26" s="350">
        <f>P18+P20+P22+P24</f>
        <v>177</v>
      </c>
      <c r="Q26" s="350">
        <f t="shared" si="2"/>
        <v>63</v>
      </c>
      <c r="R26" s="350">
        <f>R18+R20+R22+R24</f>
        <v>63</v>
      </c>
      <c r="S26" s="350">
        <f>S18+S20+S22+S24</f>
        <v>0</v>
      </c>
      <c r="T26" s="350">
        <f>T18+T20+T22+T24</f>
        <v>0</v>
      </c>
      <c r="U26" s="350">
        <f t="shared" si="3"/>
        <v>0</v>
      </c>
      <c r="V26" s="350">
        <f>V18+V20+V22+V24</f>
        <v>0</v>
      </c>
      <c r="W26" s="350">
        <f>W18+W20+W22+W24</f>
        <v>0</v>
      </c>
      <c r="X26" s="350">
        <f>X18+X20+X22+X24</f>
        <v>0</v>
      </c>
      <c r="Y26" s="262"/>
      <c r="Z26" s="34"/>
      <c r="AA26" s="34"/>
    </row>
    <row r="27" spans="1:27" s="160" customFormat="1" ht="25.5" customHeight="1">
      <c r="A27" s="263">
        <v>2</v>
      </c>
      <c r="B27" s="264" t="s">
        <v>120</v>
      </c>
      <c r="C27" s="265"/>
      <c r="D27" s="266"/>
      <c r="E27" s="266"/>
      <c r="F27" s="267"/>
      <c r="G27" s="268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269"/>
      <c r="Z27" s="159"/>
      <c r="AA27" s="159"/>
    </row>
    <row r="28" spans="1:27" s="35" customFormat="1" ht="35.25" customHeight="1">
      <c r="A28" s="867" t="s">
        <v>33</v>
      </c>
      <c r="B28" s="250" t="s">
        <v>121</v>
      </c>
      <c r="C28" s="270"/>
      <c r="D28" s="271"/>
      <c r="E28" s="271"/>
      <c r="F28" s="272"/>
      <c r="G28" s="273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274"/>
      <c r="Z28" s="34"/>
      <c r="AA28" s="34"/>
    </row>
    <row r="29" spans="1:27" s="35" customFormat="1" ht="108.75" customHeight="1">
      <c r="A29" s="868"/>
      <c r="B29" s="252" t="s">
        <v>137</v>
      </c>
      <c r="C29" s="426" t="s">
        <v>136</v>
      </c>
      <c r="D29" s="271">
        <v>1.977</v>
      </c>
      <c r="E29" s="271">
        <v>17.819</v>
      </c>
      <c r="F29" s="272" t="s">
        <v>59</v>
      </c>
      <c r="G29" s="253" t="s">
        <v>77</v>
      </c>
      <c r="H29" s="505">
        <f>I29+M29+Q29+U29</f>
        <v>459</v>
      </c>
      <c r="I29" s="506"/>
      <c r="J29" s="506"/>
      <c r="K29" s="506"/>
      <c r="L29" s="506"/>
      <c r="M29" s="506">
        <f>N29+O29+P29</f>
        <v>459</v>
      </c>
      <c r="N29" s="506"/>
      <c r="O29" s="506">
        <v>392</v>
      </c>
      <c r="P29" s="506">
        <v>67</v>
      </c>
      <c r="Q29" s="506">
        <f>R29+S29+T29</f>
        <v>0</v>
      </c>
      <c r="R29" s="506"/>
      <c r="S29" s="506"/>
      <c r="T29" s="506"/>
      <c r="U29" s="506"/>
      <c r="V29" s="506"/>
      <c r="W29" s="506"/>
      <c r="X29" s="506"/>
      <c r="Y29" s="501" t="s">
        <v>161</v>
      </c>
      <c r="Z29" s="34"/>
      <c r="AA29" s="34"/>
    </row>
    <row r="30" spans="1:27" s="35" customFormat="1" ht="28.5" customHeight="1" hidden="1">
      <c r="A30" s="867" t="s">
        <v>34</v>
      </c>
      <c r="B30" s="250" t="s">
        <v>126</v>
      </c>
      <c r="C30" s="869" t="s">
        <v>127</v>
      </c>
      <c r="D30" s="871"/>
      <c r="E30" s="871"/>
      <c r="F30" s="871" t="s">
        <v>59</v>
      </c>
      <c r="G30" s="873" t="s">
        <v>128</v>
      </c>
      <c r="H30" s="875">
        <f>I30+M30+Q30+U30</f>
        <v>0</v>
      </c>
      <c r="I30" s="877"/>
      <c r="J30" s="877"/>
      <c r="K30" s="877"/>
      <c r="L30" s="877"/>
      <c r="M30" s="879"/>
      <c r="N30" s="879"/>
      <c r="O30" s="879"/>
      <c r="P30" s="879"/>
      <c r="Q30" s="879">
        <f>R30+S30+T30</f>
        <v>0</v>
      </c>
      <c r="R30" s="879"/>
      <c r="S30" s="881"/>
      <c r="T30" s="877"/>
      <c r="U30" s="877"/>
      <c r="V30" s="877"/>
      <c r="W30" s="877"/>
      <c r="X30" s="877"/>
      <c r="Y30" s="871" t="s">
        <v>32</v>
      </c>
      <c r="Z30" s="34"/>
      <c r="AA30" s="34"/>
    </row>
    <row r="31" spans="1:27" s="35" customFormat="1" ht="80.25" customHeight="1" hidden="1">
      <c r="A31" s="868"/>
      <c r="B31" s="275" t="s">
        <v>122</v>
      </c>
      <c r="C31" s="870"/>
      <c r="D31" s="872"/>
      <c r="E31" s="872"/>
      <c r="F31" s="872"/>
      <c r="G31" s="874"/>
      <c r="H31" s="876"/>
      <c r="I31" s="878"/>
      <c r="J31" s="878"/>
      <c r="K31" s="878"/>
      <c r="L31" s="878"/>
      <c r="M31" s="880"/>
      <c r="N31" s="880"/>
      <c r="O31" s="880"/>
      <c r="P31" s="880"/>
      <c r="Q31" s="880"/>
      <c r="R31" s="880"/>
      <c r="S31" s="882"/>
      <c r="T31" s="878"/>
      <c r="U31" s="878"/>
      <c r="V31" s="878"/>
      <c r="W31" s="878"/>
      <c r="X31" s="878"/>
      <c r="Y31" s="872"/>
      <c r="Z31" s="34"/>
      <c r="AA31" s="34"/>
    </row>
    <row r="32" spans="1:27" s="35" customFormat="1" ht="28.5" customHeight="1" hidden="1">
      <c r="A32" s="867" t="s">
        <v>35</v>
      </c>
      <c r="B32" s="250" t="s">
        <v>109</v>
      </c>
      <c r="C32" s="869" t="s">
        <v>129</v>
      </c>
      <c r="D32" s="871"/>
      <c r="E32" s="871"/>
      <c r="F32" s="871" t="s">
        <v>59</v>
      </c>
      <c r="G32" s="873" t="s">
        <v>77</v>
      </c>
      <c r="H32" s="875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9"/>
      <c r="T32" s="877"/>
      <c r="U32" s="877"/>
      <c r="V32" s="877"/>
      <c r="W32" s="877"/>
      <c r="X32" s="877"/>
      <c r="Y32" s="871" t="s">
        <v>32</v>
      </c>
      <c r="Z32" s="34"/>
      <c r="AA32" s="34"/>
    </row>
    <row r="33" spans="1:31" s="35" customFormat="1" ht="80.25" customHeight="1" hidden="1">
      <c r="A33" s="868"/>
      <c r="B33" s="275" t="s">
        <v>122</v>
      </c>
      <c r="C33" s="870"/>
      <c r="D33" s="872"/>
      <c r="E33" s="872"/>
      <c r="F33" s="872"/>
      <c r="G33" s="874"/>
      <c r="H33" s="876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80"/>
      <c r="T33" s="878"/>
      <c r="U33" s="878"/>
      <c r="V33" s="878"/>
      <c r="W33" s="878"/>
      <c r="X33" s="878"/>
      <c r="Y33" s="872"/>
      <c r="Z33" s="34"/>
      <c r="AA33" s="34"/>
      <c r="AE33" s="35">
        <v>1770</v>
      </c>
    </row>
    <row r="34" spans="1:27" s="35" customFormat="1" ht="25.5" customHeight="1">
      <c r="A34" s="276"/>
      <c r="B34" s="277" t="s">
        <v>130</v>
      </c>
      <c r="C34" s="278"/>
      <c r="D34" s="279">
        <f>SUM(D29:D33)</f>
        <v>1.977</v>
      </c>
      <c r="E34" s="279">
        <f>SUM(E29:E33)</f>
        <v>17.819</v>
      </c>
      <c r="F34" s="280"/>
      <c r="G34" s="281"/>
      <c r="H34" s="370">
        <f>SUM(H28:H33)</f>
        <v>459</v>
      </c>
      <c r="I34" s="371"/>
      <c r="J34" s="371"/>
      <c r="K34" s="371"/>
      <c r="L34" s="371"/>
      <c r="M34" s="371">
        <f>N34+O34+P34</f>
        <v>459</v>
      </c>
      <c r="N34" s="371">
        <f>N29+N30+N32</f>
        <v>0</v>
      </c>
      <c r="O34" s="371">
        <f>O29+O30+O32</f>
        <v>392</v>
      </c>
      <c r="P34" s="371">
        <f>P29+P30+P32</f>
        <v>67</v>
      </c>
      <c r="Q34" s="371">
        <f>R34+S34+T34</f>
        <v>0</v>
      </c>
      <c r="R34" s="371">
        <f>R29+R30+R32</f>
        <v>0</v>
      </c>
      <c r="S34" s="371"/>
      <c r="T34" s="371"/>
      <c r="U34" s="371"/>
      <c r="V34" s="371"/>
      <c r="W34" s="371"/>
      <c r="X34" s="371"/>
      <c r="Y34" s="282"/>
      <c r="Z34" s="34"/>
      <c r="AA34" s="34"/>
    </row>
    <row r="35" spans="1:27" s="29" customFormat="1" ht="25.5" customHeight="1">
      <c r="A35" s="283">
        <v>3</v>
      </c>
      <c r="B35" s="284" t="s">
        <v>29</v>
      </c>
      <c r="C35" s="285"/>
      <c r="D35" s="283"/>
      <c r="E35" s="283"/>
      <c r="F35" s="286"/>
      <c r="G35" s="287"/>
      <c r="H35" s="477">
        <f>I35+M35+Q35+U35</f>
        <v>0</v>
      </c>
      <c r="I35" s="477">
        <f t="shared" si="0"/>
        <v>0</v>
      </c>
      <c r="J35" s="477"/>
      <c r="K35" s="477"/>
      <c r="L35" s="477"/>
      <c r="M35" s="477">
        <f t="shared" si="1"/>
        <v>0</v>
      </c>
      <c r="N35" s="477"/>
      <c r="O35" s="477"/>
      <c r="P35" s="477"/>
      <c r="Q35" s="477">
        <f t="shared" si="2"/>
        <v>0</v>
      </c>
      <c r="R35" s="477"/>
      <c r="S35" s="477"/>
      <c r="T35" s="477"/>
      <c r="U35" s="477">
        <f t="shared" si="3"/>
        <v>0</v>
      </c>
      <c r="V35" s="477"/>
      <c r="W35" s="477"/>
      <c r="X35" s="477"/>
      <c r="Y35" s="288"/>
      <c r="Z35" s="28"/>
      <c r="AA35" s="28"/>
    </row>
    <row r="36" spans="1:27" s="29" customFormat="1" ht="30" customHeight="1">
      <c r="A36" s="846" t="s">
        <v>38</v>
      </c>
      <c r="B36" s="250" t="s">
        <v>126</v>
      </c>
      <c r="C36" s="867" t="s">
        <v>131</v>
      </c>
      <c r="D36" s="289"/>
      <c r="E36" s="290"/>
      <c r="F36" s="850" t="s">
        <v>59</v>
      </c>
      <c r="G36" s="888" t="s">
        <v>128</v>
      </c>
      <c r="H36" s="859">
        <f>I36+M36+Q36+U36</f>
        <v>96</v>
      </c>
      <c r="I36" s="883"/>
      <c r="J36" s="883"/>
      <c r="K36" s="883"/>
      <c r="L36" s="883"/>
      <c r="M36" s="883">
        <f>N36+O36+P36</f>
        <v>0</v>
      </c>
      <c r="N36" s="883"/>
      <c r="O36" s="883"/>
      <c r="P36" s="883"/>
      <c r="Q36" s="886">
        <f t="shared" si="2"/>
        <v>96</v>
      </c>
      <c r="R36" s="886">
        <v>32</v>
      </c>
      <c r="S36" s="886">
        <v>64</v>
      </c>
      <c r="T36" s="886"/>
      <c r="U36" s="886">
        <f>V36+W36+X36</f>
        <v>0</v>
      </c>
      <c r="V36" s="886"/>
      <c r="W36" s="886"/>
      <c r="X36" s="886"/>
      <c r="Y36" s="856" t="s">
        <v>166</v>
      </c>
      <c r="Z36" s="28"/>
      <c r="AA36" s="28"/>
    </row>
    <row r="37" spans="1:27" s="32" customFormat="1" ht="66.75" customHeight="1">
      <c r="A37" s="846"/>
      <c r="B37" s="252" t="s">
        <v>65</v>
      </c>
      <c r="C37" s="887"/>
      <c r="D37" s="249">
        <v>28.3</v>
      </c>
      <c r="E37" s="291"/>
      <c r="F37" s="850"/>
      <c r="G37" s="888"/>
      <c r="H37" s="859"/>
      <c r="I37" s="884"/>
      <c r="J37" s="884"/>
      <c r="K37" s="884"/>
      <c r="L37" s="884"/>
      <c r="M37" s="884"/>
      <c r="N37" s="884"/>
      <c r="O37" s="884"/>
      <c r="P37" s="884"/>
      <c r="Q37" s="886"/>
      <c r="R37" s="886"/>
      <c r="S37" s="886"/>
      <c r="T37" s="886"/>
      <c r="U37" s="886"/>
      <c r="V37" s="886"/>
      <c r="W37" s="886"/>
      <c r="X37" s="886"/>
      <c r="Y37" s="889"/>
      <c r="Z37" s="33"/>
      <c r="AA37" s="33"/>
    </row>
    <row r="38" spans="1:27" s="32" customFormat="1" ht="43.5" customHeight="1">
      <c r="A38" s="846"/>
      <c r="B38" s="252" t="s">
        <v>66</v>
      </c>
      <c r="C38" s="868"/>
      <c r="D38" s="292"/>
      <c r="E38" s="293">
        <v>87</v>
      </c>
      <c r="F38" s="850"/>
      <c r="G38" s="888"/>
      <c r="H38" s="859"/>
      <c r="I38" s="885"/>
      <c r="J38" s="885"/>
      <c r="K38" s="885"/>
      <c r="L38" s="885"/>
      <c r="M38" s="885"/>
      <c r="N38" s="885"/>
      <c r="O38" s="885"/>
      <c r="P38" s="885"/>
      <c r="Q38" s="886"/>
      <c r="R38" s="886"/>
      <c r="S38" s="886"/>
      <c r="T38" s="886"/>
      <c r="U38" s="886"/>
      <c r="V38" s="886"/>
      <c r="W38" s="886"/>
      <c r="X38" s="886"/>
      <c r="Y38" s="857"/>
      <c r="Z38" s="33"/>
      <c r="AA38" s="33"/>
    </row>
    <row r="39" spans="1:27" s="32" customFormat="1" ht="41.25" customHeight="1">
      <c r="A39" s="249" t="s">
        <v>57</v>
      </c>
      <c r="B39" s="250" t="s">
        <v>64</v>
      </c>
      <c r="C39" s="890" t="s">
        <v>139</v>
      </c>
      <c r="D39" s="867">
        <v>12</v>
      </c>
      <c r="E39" s="893">
        <v>0.015</v>
      </c>
      <c r="F39" s="850" t="s">
        <v>59</v>
      </c>
      <c r="G39" s="888" t="s">
        <v>63</v>
      </c>
      <c r="H39" s="854">
        <f>I39+M39+Q39+U39</f>
        <v>50</v>
      </c>
      <c r="I39" s="504">
        <f>J39+K39+L39</f>
        <v>0</v>
      </c>
      <c r="J39" s="504"/>
      <c r="K39" s="504"/>
      <c r="L39" s="504"/>
      <c r="M39" s="504">
        <f>N39+O39+P39</f>
        <v>23</v>
      </c>
      <c r="N39" s="504"/>
      <c r="O39" s="504">
        <v>9</v>
      </c>
      <c r="P39" s="504">
        <v>14</v>
      </c>
      <c r="Q39" s="504">
        <f>R39+S39+T39</f>
        <v>27</v>
      </c>
      <c r="R39" s="504">
        <v>7</v>
      </c>
      <c r="S39" s="504">
        <v>20</v>
      </c>
      <c r="T39" s="504"/>
      <c r="U39" s="504">
        <f>V39+W39+X39</f>
        <v>0</v>
      </c>
      <c r="V39" s="504"/>
      <c r="W39" s="504"/>
      <c r="X39" s="504"/>
      <c r="Y39" s="856" t="s">
        <v>162</v>
      </c>
      <c r="Z39" s="33"/>
      <c r="AA39" s="33"/>
    </row>
    <row r="40" spans="1:27" s="32" customFormat="1" ht="40.5" customHeight="1">
      <c r="A40" s="292"/>
      <c r="B40" s="252" t="s">
        <v>138</v>
      </c>
      <c r="C40" s="891"/>
      <c r="D40" s="887"/>
      <c r="E40" s="894"/>
      <c r="F40" s="850"/>
      <c r="G40" s="888"/>
      <c r="H40" s="896"/>
      <c r="I40" s="504">
        <f>J40+K40+L40</f>
        <v>0</v>
      </c>
      <c r="J40" s="504"/>
      <c r="K40" s="504"/>
      <c r="L40" s="504"/>
      <c r="M40" s="504">
        <f>N40+O40+P40</f>
        <v>0</v>
      </c>
      <c r="N40" s="504"/>
      <c r="O40" s="504"/>
      <c r="P40" s="504"/>
      <c r="Q40" s="504">
        <f>R40+S40+T40</f>
        <v>0</v>
      </c>
      <c r="R40" s="504"/>
      <c r="S40" s="504"/>
      <c r="T40" s="504"/>
      <c r="U40" s="504">
        <f>V40+W40+X40</f>
        <v>0</v>
      </c>
      <c r="V40" s="504"/>
      <c r="W40" s="504"/>
      <c r="X40" s="504"/>
      <c r="Y40" s="889"/>
      <c r="Z40" s="33"/>
      <c r="AA40" s="33"/>
    </row>
    <row r="41" spans="1:27" s="32" customFormat="1" ht="35.25" customHeight="1">
      <c r="A41" s="292"/>
      <c r="B41" s="252" t="s">
        <v>66</v>
      </c>
      <c r="C41" s="892"/>
      <c r="D41" s="868"/>
      <c r="E41" s="895"/>
      <c r="F41" s="850"/>
      <c r="G41" s="888"/>
      <c r="H41" s="855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857"/>
      <c r="Z41" s="33"/>
      <c r="AA41" s="33"/>
    </row>
    <row r="42" spans="1:27" s="35" customFormat="1" ht="25.5" customHeight="1">
      <c r="A42" s="294"/>
      <c r="B42" s="295" t="s">
        <v>39</v>
      </c>
      <c r="C42" s="296"/>
      <c r="D42" s="297">
        <f>D37+D39</f>
        <v>40.3</v>
      </c>
      <c r="E42" s="298">
        <f>E38+E39</f>
        <v>87.015</v>
      </c>
      <c r="F42" s="299"/>
      <c r="G42" s="300"/>
      <c r="H42" s="388">
        <f>SUM(H36:H41)</f>
        <v>146</v>
      </c>
      <c r="I42" s="378">
        <f aca="true" t="shared" si="4" ref="I42:W42">I36+I39</f>
        <v>0</v>
      </c>
      <c r="J42" s="378">
        <f t="shared" si="4"/>
        <v>0</v>
      </c>
      <c r="K42" s="378">
        <f t="shared" si="4"/>
        <v>0</v>
      </c>
      <c r="L42" s="378">
        <f t="shared" si="4"/>
        <v>0</v>
      </c>
      <c r="M42" s="378">
        <f t="shared" si="4"/>
        <v>23</v>
      </c>
      <c r="N42" s="378">
        <f t="shared" si="4"/>
        <v>0</v>
      </c>
      <c r="O42" s="378">
        <f t="shared" si="4"/>
        <v>9</v>
      </c>
      <c r="P42" s="378">
        <f t="shared" si="4"/>
        <v>14</v>
      </c>
      <c r="Q42" s="378">
        <f t="shared" si="4"/>
        <v>123</v>
      </c>
      <c r="R42" s="378">
        <f t="shared" si="4"/>
        <v>39</v>
      </c>
      <c r="S42" s="378">
        <f t="shared" si="4"/>
        <v>84</v>
      </c>
      <c r="T42" s="378">
        <f t="shared" si="4"/>
        <v>0</v>
      </c>
      <c r="U42" s="378">
        <f t="shared" si="4"/>
        <v>0</v>
      </c>
      <c r="V42" s="378">
        <f t="shared" si="4"/>
        <v>0</v>
      </c>
      <c r="W42" s="378">
        <f t="shared" si="4"/>
        <v>0</v>
      </c>
      <c r="X42" s="378">
        <f>X36+X39</f>
        <v>0</v>
      </c>
      <c r="Y42" s="301"/>
      <c r="Z42" s="34"/>
      <c r="AA42" s="34"/>
    </row>
    <row r="43" spans="1:27" s="30" customFormat="1" ht="24" customHeight="1" hidden="1">
      <c r="A43" s="241">
        <v>4</v>
      </c>
      <c r="B43" s="242" t="s">
        <v>45</v>
      </c>
      <c r="C43" s="243"/>
      <c r="D43" s="244"/>
      <c r="E43" s="244"/>
      <c r="F43" s="241"/>
      <c r="G43" s="245"/>
      <c r="H43" s="478">
        <f>I43+M43+Q43+U43</f>
        <v>0</v>
      </c>
      <c r="I43" s="479">
        <f aca="true" t="shared" si="5" ref="I43:I53">J43+K43+L43</f>
        <v>0</v>
      </c>
      <c r="J43" s="480"/>
      <c r="K43" s="479"/>
      <c r="L43" s="479"/>
      <c r="M43" s="479">
        <f>N43+O43+P43</f>
        <v>0</v>
      </c>
      <c r="N43" s="480"/>
      <c r="O43" s="479"/>
      <c r="P43" s="479"/>
      <c r="Q43" s="479">
        <f>R43+S43+T43</f>
        <v>0</v>
      </c>
      <c r="R43" s="480"/>
      <c r="S43" s="479"/>
      <c r="T43" s="479"/>
      <c r="U43" s="479">
        <f>V43+W43+X43</f>
        <v>0</v>
      </c>
      <c r="V43" s="480"/>
      <c r="W43" s="479"/>
      <c r="X43" s="479"/>
      <c r="Y43" s="248"/>
      <c r="Z43" s="31"/>
      <c r="AA43" s="31"/>
    </row>
    <row r="44" spans="1:27" s="30" customFormat="1" ht="34.5" customHeight="1" hidden="1">
      <c r="A44" s="846" t="s">
        <v>41</v>
      </c>
      <c r="B44" s="250" t="s">
        <v>92</v>
      </c>
      <c r="C44" s="864" t="s">
        <v>132</v>
      </c>
      <c r="D44" s="846" t="s">
        <v>133</v>
      </c>
      <c r="E44" s="846"/>
      <c r="F44" s="897" t="s">
        <v>59</v>
      </c>
      <c r="G44" s="898" t="s">
        <v>74</v>
      </c>
      <c r="H44" s="859">
        <f>I44+M44+Q44+U44</f>
        <v>0</v>
      </c>
      <c r="I44" s="886"/>
      <c r="J44" s="886"/>
      <c r="K44" s="886"/>
      <c r="L44" s="886"/>
      <c r="M44" s="899">
        <f>N44+O44+P44</f>
        <v>0</v>
      </c>
      <c r="N44" s="899"/>
      <c r="O44" s="899"/>
      <c r="P44" s="899"/>
      <c r="Q44" s="886">
        <f>R44+S44+T44</f>
        <v>0</v>
      </c>
      <c r="R44" s="886"/>
      <c r="S44" s="886"/>
      <c r="T44" s="886"/>
      <c r="U44" s="886">
        <f>V44+W44+X44</f>
        <v>0</v>
      </c>
      <c r="V44" s="886"/>
      <c r="W44" s="886"/>
      <c r="X44" s="886"/>
      <c r="Y44" s="900" t="s">
        <v>32</v>
      </c>
      <c r="Z44" s="31"/>
      <c r="AA44" s="31"/>
    </row>
    <row r="45" spans="1:27" s="30" customFormat="1" ht="34.5" customHeight="1" hidden="1">
      <c r="A45" s="846"/>
      <c r="B45" s="252" t="s">
        <v>71</v>
      </c>
      <c r="C45" s="864"/>
      <c r="D45" s="846"/>
      <c r="E45" s="846"/>
      <c r="F45" s="897"/>
      <c r="G45" s="898"/>
      <c r="H45" s="859"/>
      <c r="I45" s="886"/>
      <c r="J45" s="886"/>
      <c r="K45" s="886"/>
      <c r="L45" s="886"/>
      <c r="M45" s="899"/>
      <c r="N45" s="899"/>
      <c r="O45" s="899"/>
      <c r="P45" s="899"/>
      <c r="Q45" s="886"/>
      <c r="R45" s="886"/>
      <c r="S45" s="886"/>
      <c r="T45" s="886"/>
      <c r="U45" s="886"/>
      <c r="V45" s="886"/>
      <c r="W45" s="886"/>
      <c r="X45" s="886"/>
      <c r="Y45" s="900"/>
      <c r="Z45" s="31"/>
      <c r="AA45" s="31"/>
    </row>
    <row r="46" spans="1:27" s="30" customFormat="1" ht="34.5" customHeight="1" hidden="1">
      <c r="A46" s="846" t="s">
        <v>42</v>
      </c>
      <c r="B46" s="250" t="s">
        <v>60</v>
      </c>
      <c r="C46" s="901" t="s">
        <v>103</v>
      </c>
      <c r="D46" s="902" t="s">
        <v>104</v>
      </c>
      <c r="E46" s="902"/>
      <c r="F46" s="897" t="s">
        <v>59</v>
      </c>
      <c r="G46" s="902" t="s">
        <v>63</v>
      </c>
      <c r="H46" s="859">
        <f>I46+M46+Q46+U46</f>
        <v>0</v>
      </c>
      <c r="I46" s="903">
        <f t="shared" si="5"/>
        <v>0</v>
      </c>
      <c r="J46" s="903"/>
      <c r="K46" s="903"/>
      <c r="L46" s="903"/>
      <c r="M46" s="903">
        <f>N46+O46+P46</f>
        <v>0</v>
      </c>
      <c r="N46" s="903"/>
      <c r="O46" s="903"/>
      <c r="P46" s="903"/>
      <c r="Q46" s="903">
        <f>R46+S46+T46</f>
        <v>0</v>
      </c>
      <c r="R46" s="903"/>
      <c r="S46" s="903"/>
      <c r="T46" s="903"/>
      <c r="U46" s="903">
        <f>V46+W46</f>
        <v>0</v>
      </c>
      <c r="V46" s="903"/>
      <c r="W46" s="903"/>
      <c r="X46" s="903"/>
      <c r="Y46" s="902" t="s">
        <v>32</v>
      </c>
      <c r="Z46" s="31"/>
      <c r="AA46" s="31"/>
    </row>
    <row r="47" spans="1:27" s="30" customFormat="1" ht="44.25" customHeight="1" hidden="1">
      <c r="A47" s="846"/>
      <c r="B47" s="252" t="s">
        <v>105</v>
      </c>
      <c r="C47" s="901"/>
      <c r="D47" s="902"/>
      <c r="E47" s="902"/>
      <c r="F47" s="897"/>
      <c r="G47" s="902"/>
      <c r="H47" s="859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2"/>
      <c r="Z47" s="31"/>
      <c r="AA47" s="31"/>
    </row>
    <row r="48" spans="1:27" s="30" customFormat="1" ht="34.5" customHeight="1" hidden="1">
      <c r="A48" s="846" t="s">
        <v>43</v>
      </c>
      <c r="B48" s="250" t="s">
        <v>140</v>
      </c>
      <c r="C48" s="901" t="s">
        <v>141</v>
      </c>
      <c r="D48" s="902" t="s">
        <v>104</v>
      </c>
      <c r="E48" s="902"/>
      <c r="F48" s="897" t="s">
        <v>59</v>
      </c>
      <c r="G48" s="902" t="s">
        <v>74</v>
      </c>
      <c r="H48" s="859">
        <f>I48+M48+Q48+U48</f>
        <v>0</v>
      </c>
      <c r="I48" s="903">
        <f>J48+K48+L48</f>
        <v>0</v>
      </c>
      <c r="J48" s="903"/>
      <c r="K48" s="903"/>
      <c r="L48" s="903"/>
      <c r="M48" s="903">
        <f>N48+O48+P48</f>
        <v>0</v>
      </c>
      <c r="N48" s="903"/>
      <c r="O48" s="903"/>
      <c r="P48" s="903"/>
      <c r="Q48" s="903">
        <f>R48+S48+T48</f>
        <v>0</v>
      </c>
      <c r="R48" s="903"/>
      <c r="S48" s="903"/>
      <c r="T48" s="903"/>
      <c r="U48" s="903">
        <f>V48+W48</f>
        <v>0</v>
      </c>
      <c r="V48" s="903"/>
      <c r="W48" s="903"/>
      <c r="X48" s="903"/>
      <c r="Y48" s="902" t="s">
        <v>32</v>
      </c>
      <c r="Z48" s="31"/>
      <c r="AA48" s="31"/>
    </row>
    <row r="49" spans="1:27" s="30" customFormat="1" ht="42" customHeight="1" hidden="1">
      <c r="A49" s="846"/>
      <c r="B49" s="252" t="s">
        <v>71</v>
      </c>
      <c r="C49" s="901"/>
      <c r="D49" s="902"/>
      <c r="E49" s="902"/>
      <c r="F49" s="897"/>
      <c r="G49" s="902"/>
      <c r="H49" s="859"/>
      <c r="I49" s="903"/>
      <c r="J49" s="903"/>
      <c r="K49" s="903"/>
      <c r="L49" s="903"/>
      <c r="M49" s="903"/>
      <c r="N49" s="903"/>
      <c r="O49" s="903"/>
      <c r="P49" s="903"/>
      <c r="Q49" s="903"/>
      <c r="R49" s="903"/>
      <c r="S49" s="903"/>
      <c r="T49" s="903"/>
      <c r="U49" s="903"/>
      <c r="V49" s="903"/>
      <c r="W49" s="903"/>
      <c r="X49" s="903"/>
      <c r="Y49" s="902"/>
      <c r="Z49" s="31"/>
      <c r="AA49" s="31"/>
    </row>
    <row r="50" spans="1:27" s="30" customFormat="1" ht="34.5" customHeight="1" hidden="1">
      <c r="A50" s="249" t="s">
        <v>54</v>
      </c>
      <c r="B50" s="250"/>
      <c r="C50" s="302"/>
      <c r="D50" s="302"/>
      <c r="E50" s="302"/>
      <c r="F50" s="289"/>
      <c r="G50" s="302"/>
      <c r="H50" s="482">
        <f>I50+M50+Q50+U50</f>
        <v>0</v>
      </c>
      <c r="I50" s="481">
        <f t="shared" si="5"/>
        <v>0</v>
      </c>
      <c r="J50" s="483"/>
      <c r="K50" s="483"/>
      <c r="L50" s="483"/>
      <c r="M50" s="481">
        <f>N50+O50+P50</f>
        <v>0</v>
      </c>
      <c r="N50" s="483"/>
      <c r="O50" s="483"/>
      <c r="P50" s="483"/>
      <c r="Q50" s="483">
        <f>R50+S50+T50</f>
        <v>0</v>
      </c>
      <c r="R50" s="483"/>
      <c r="S50" s="483"/>
      <c r="T50" s="483"/>
      <c r="U50" s="481"/>
      <c r="V50" s="483"/>
      <c r="W50" s="483"/>
      <c r="X50" s="481"/>
      <c r="Y50" s="254"/>
      <c r="Z50" s="31"/>
      <c r="AA50" s="31"/>
    </row>
    <row r="51" spans="1:27" s="30" customFormat="1" ht="34.5" customHeight="1" hidden="1">
      <c r="A51" s="249"/>
      <c r="B51" s="252"/>
      <c r="C51" s="302"/>
      <c r="D51" s="302"/>
      <c r="E51" s="302"/>
      <c r="F51" s="302"/>
      <c r="G51" s="302"/>
      <c r="H51" s="482"/>
      <c r="I51" s="481">
        <f t="shared" si="5"/>
        <v>0</v>
      </c>
      <c r="J51" s="483"/>
      <c r="K51" s="483"/>
      <c r="L51" s="483"/>
      <c r="M51" s="481"/>
      <c r="N51" s="483"/>
      <c r="O51" s="483"/>
      <c r="P51" s="483"/>
      <c r="Q51" s="483">
        <f>R51+S51+T51</f>
        <v>0</v>
      </c>
      <c r="R51" s="483"/>
      <c r="S51" s="483"/>
      <c r="T51" s="483"/>
      <c r="U51" s="481"/>
      <c r="V51" s="483"/>
      <c r="W51" s="483"/>
      <c r="X51" s="481"/>
      <c r="Y51" s="303"/>
      <c r="Z51" s="31"/>
      <c r="AA51" s="31"/>
    </row>
    <row r="52" spans="1:27" s="30" customFormat="1" ht="34.5" customHeight="1" hidden="1">
      <c r="A52" s="249" t="s">
        <v>55</v>
      </c>
      <c r="B52" s="250"/>
      <c r="C52" s="302"/>
      <c r="D52" s="302"/>
      <c r="E52" s="302"/>
      <c r="F52" s="289"/>
      <c r="G52" s="302"/>
      <c r="H52" s="482">
        <f>I52+M52+Q52+U52</f>
        <v>0</v>
      </c>
      <c r="I52" s="481">
        <f t="shared" si="5"/>
        <v>0</v>
      </c>
      <c r="J52" s="483"/>
      <c r="K52" s="483"/>
      <c r="L52" s="483"/>
      <c r="M52" s="481">
        <f>N52+O52+P52</f>
        <v>0</v>
      </c>
      <c r="N52" s="483"/>
      <c r="O52" s="483"/>
      <c r="P52" s="483"/>
      <c r="Q52" s="483">
        <f>R52+S52+T52</f>
        <v>0</v>
      </c>
      <c r="R52" s="483"/>
      <c r="S52" s="483"/>
      <c r="T52" s="483"/>
      <c r="U52" s="481"/>
      <c r="V52" s="483"/>
      <c r="W52" s="483"/>
      <c r="X52" s="481"/>
      <c r="Y52" s="254"/>
      <c r="Z52" s="31"/>
      <c r="AA52" s="31"/>
    </row>
    <row r="53" spans="1:27" s="30" customFormat="1" ht="34.5" customHeight="1" hidden="1">
      <c r="A53" s="249"/>
      <c r="B53" s="252"/>
      <c r="C53" s="302"/>
      <c r="D53" s="302"/>
      <c r="E53" s="302"/>
      <c r="F53" s="302"/>
      <c r="G53" s="302"/>
      <c r="H53" s="482"/>
      <c r="I53" s="481">
        <f t="shared" si="5"/>
        <v>0</v>
      </c>
      <c r="J53" s="483"/>
      <c r="K53" s="483"/>
      <c r="L53" s="483"/>
      <c r="M53" s="481"/>
      <c r="N53" s="483"/>
      <c r="O53" s="483"/>
      <c r="P53" s="483"/>
      <c r="Q53" s="483">
        <f>R53+S53+T53</f>
        <v>0</v>
      </c>
      <c r="R53" s="483"/>
      <c r="S53" s="483"/>
      <c r="T53" s="483"/>
      <c r="U53" s="481"/>
      <c r="V53" s="483"/>
      <c r="W53" s="483"/>
      <c r="X53" s="481"/>
      <c r="Y53" s="303"/>
      <c r="Z53" s="31"/>
      <c r="AA53" s="31"/>
    </row>
    <row r="54" spans="1:27" s="30" customFormat="1" ht="34.5" customHeight="1" hidden="1">
      <c r="A54" s="249"/>
      <c r="B54" s="250"/>
      <c r="C54" s="302"/>
      <c r="D54" s="302"/>
      <c r="E54" s="302"/>
      <c r="F54" s="302"/>
      <c r="G54" s="302"/>
      <c r="H54" s="482"/>
      <c r="I54" s="481"/>
      <c r="J54" s="483"/>
      <c r="K54" s="483"/>
      <c r="L54" s="483"/>
      <c r="M54" s="481"/>
      <c r="N54" s="483"/>
      <c r="O54" s="483"/>
      <c r="P54" s="483"/>
      <c r="Q54" s="483"/>
      <c r="R54" s="483"/>
      <c r="S54" s="483"/>
      <c r="T54" s="483"/>
      <c r="U54" s="481"/>
      <c r="V54" s="483"/>
      <c r="W54" s="483"/>
      <c r="X54" s="481"/>
      <c r="Y54" s="303"/>
      <c r="Z54" s="31"/>
      <c r="AA54" s="31"/>
    </row>
    <row r="55" spans="1:27" s="30" customFormat="1" ht="34.5" customHeight="1" hidden="1">
      <c r="A55" s="249"/>
      <c r="B55" s="250"/>
      <c r="C55" s="302"/>
      <c r="D55" s="302"/>
      <c r="E55" s="302"/>
      <c r="F55" s="302"/>
      <c r="G55" s="302"/>
      <c r="H55" s="482"/>
      <c r="I55" s="481"/>
      <c r="J55" s="483"/>
      <c r="K55" s="483"/>
      <c r="L55" s="483"/>
      <c r="M55" s="481"/>
      <c r="N55" s="483"/>
      <c r="O55" s="483"/>
      <c r="P55" s="483"/>
      <c r="Q55" s="483"/>
      <c r="R55" s="483"/>
      <c r="S55" s="483"/>
      <c r="T55" s="483"/>
      <c r="U55" s="481"/>
      <c r="V55" s="483"/>
      <c r="W55" s="483"/>
      <c r="X55" s="481"/>
      <c r="Y55" s="303"/>
      <c r="Z55" s="31"/>
      <c r="AA55" s="31"/>
    </row>
    <row r="56" spans="1:27" s="30" customFormat="1" ht="34.5" customHeight="1" hidden="1">
      <c r="A56" s="249"/>
      <c r="B56" s="250"/>
      <c r="C56" s="302"/>
      <c r="D56" s="302"/>
      <c r="E56" s="302"/>
      <c r="F56" s="302"/>
      <c r="G56" s="302"/>
      <c r="H56" s="482"/>
      <c r="I56" s="481"/>
      <c r="J56" s="483"/>
      <c r="K56" s="483"/>
      <c r="L56" s="483"/>
      <c r="M56" s="481"/>
      <c r="N56" s="483"/>
      <c r="O56" s="483"/>
      <c r="P56" s="483"/>
      <c r="Q56" s="483"/>
      <c r="R56" s="483"/>
      <c r="S56" s="483"/>
      <c r="T56" s="483"/>
      <c r="U56" s="481"/>
      <c r="V56" s="483"/>
      <c r="W56" s="483"/>
      <c r="X56" s="481"/>
      <c r="Y56" s="303"/>
      <c r="Z56" s="31"/>
      <c r="AA56" s="31"/>
    </row>
    <row r="57" spans="1:27" s="30" customFormat="1" ht="34.5" customHeight="1" hidden="1">
      <c r="A57" s="249"/>
      <c r="B57" s="250"/>
      <c r="C57" s="302"/>
      <c r="D57" s="302"/>
      <c r="E57" s="302"/>
      <c r="F57" s="302"/>
      <c r="G57" s="302"/>
      <c r="H57" s="482"/>
      <c r="I57" s="481"/>
      <c r="J57" s="483"/>
      <c r="K57" s="483"/>
      <c r="L57" s="483"/>
      <c r="M57" s="481"/>
      <c r="N57" s="483"/>
      <c r="O57" s="483"/>
      <c r="P57" s="483"/>
      <c r="Q57" s="483"/>
      <c r="R57" s="483"/>
      <c r="S57" s="483"/>
      <c r="T57" s="483"/>
      <c r="U57" s="481"/>
      <c r="V57" s="483"/>
      <c r="W57" s="483"/>
      <c r="X57" s="481"/>
      <c r="Y57" s="303"/>
      <c r="Z57" s="31"/>
      <c r="AA57" s="31"/>
    </row>
    <row r="58" spans="1:27" s="30" customFormat="1" ht="34.5" customHeight="1" hidden="1">
      <c r="A58" s="249"/>
      <c r="B58" s="250"/>
      <c r="C58" s="302"/>
      <c r="D58" s="302"/>
      <c r="E58" s="302"/>
      <c r="F58" s="302"/>
      <c r="G58" s="302"/>
      <c r="H58" s="482"/>
      <c r="I58" s="481"/>
      <c r="J58" s="483"/>
      <c r="K58" s="483"/>
      <c r="L58" s="483"/>
      <c r="M58" s="481"/>
      <c r="N58" s="483"/>
      <c r="O58" s="483"/>
      <c r="P58" s="483"/>
      <c r="Q58" s="483"/>
      <c r="R58" s="483"/>
      <c r="S58" s="483"/>
      <c r="T58" s="483"/>
      <c r="U58" s="481"/>
      <c r="V58" s="483"/>
      <c r="W58" s="483"/>
      <c r="X58" s="481"/>
      <c r="Y58" s="303"/>
      <c r="Z58" s="31"/>
      <c r="AA58" s="31"/>
    </row>
    <row r="59" spans="1:27" s="30" customFormat="1" ht="34.5" customHeight="1" hidden="1">
      <c r="A59" s="249"/>
      <c r="B59" s="250"/>
      <c r="C59" s="302"/>
      <c r="D59" s="302"/>
      <c r="E59" s="302"/>
      <c r="F59" s="302"/>
      <c r="G59" s="302"/>
      <c r="H59" s="482"/>
      <c r="I59" s="481"/>
      <c r="J59" s="483"/>
      <c r="K59" s="483"/>
      <c r="L59" s="483"/>
      <c r="M59" s="481"/>
      <c r="N59" s="483"/>
      <c r="O59" s="483"/>
      <c r="P59" s="483"/>
      <c r="Q59" s="483"/>
      <c r="R59" s="483"/>
      <c r="S59" s="483"/>
      <c r="T59" s="483"/>
      <c r="U59" s="481"/>
      <c r="V59" s="483"/>
      <c r="W59" s="483"/>
      <c r="X59" s="481"/>
      <c r="Y59" s="303"/>
      <c r="Z59" s="31"/>
      <c r="AA59" s="31"/>
    </row>
    <row r="60" spans="1:27" s="17" customFormat="1" ht="45" customHeight="1" hidden="1">
      <c r="A60" s="249"/>
      <c r="B60" s="304"/>
      <c r="C60" s="302"/>
      <c r="D60" s="302"/>
      <c r="E60" s="302"/>
      <c r="F60" s="302"/>
      <c r="G60" s="302"/>
      <c r="H60" s="484">
        <f>I60+M60+Q60+U60</f>
        <v>0</v>
      </c>
      <c r="I60" s="485">
        <f>J60+K60+L60</f>
        <v>0</v>
      </c>
      <c r="J60" s="486"/>
      <c r="K60" s="485"/>
      <c r="L60" s="485"/>
      <c r="M60" s="485">
        <f>N60+O60+P60</f>
        <v>0</v>
      </c>
      <c r="N60" s="486"/>
      <c r="O60" s="485"/>
      <c r="P60" s="485"/>
      <c r="Q60" s="485">
        <f>R60+S60+T60</f>
        <v>0</v>
      </c>
      <c r="R60" s="486"/>
      <c r="S60" s="485"/>
      <c r="T60" s="485"/>
      <c r="U60" s="485">
        <f>V60+W60+X60</f>
        <v>0</v>
      </c>
      <c r="V60" s="486"/>
      <c r="W60" s="485"/>
      <c r="X60" s="485"/>
      <c r="Y60" s="303"/>
      <c r="Z60" s="36"/>
      <c r="AA60" s="36"/>
    </row>
    <row r="61" spans="1:27" s="39" customFormat="1" ht="25.5" customHeight="1" hidden="1">
      <c r="A61" s="305"/>
      <c r="B61" s="257" t="s">
        <v>47</v>
      </c>
      <c r="C61" s="258"/>
      <c r="D61" s="306">
        <v>2</v>
      </c>
      <c r="E61" s="256"/>
      <c r="F61" s="305"/>
      <c r="G61" s="261"/>
      <c r="H61" s="389">
        <f>SUM(H44:H49)</f>
        <v>0</v>
      </c>
      <c r="I61" s="334">
        <f>J61+K61+L61</f>
        <v>0</v>
      </c>
      <c r="J61" s="335">
        <f>J44+J46</f>
        <v>0</v>
      </c>
      <c r="K61" s="335">
        <f>K44+K46</f>
        <v>0</v>
      </c>
      <c r="L61" s="335">
        <f>L44+L46</f>
        <v>0</v>
      </c>
      <c r="M61" s="334">
        <f>M44+M46+M48+M50+M52</f>
        <v>0</v>
      </c>
      <c r="N61" s="335">
        <f>N44+N46</f>
        <v>0</v>
      </c>
      <c r="O61" s="335">
        <f>O44+O46</f>
        <v>0</v>
      </c>
      <c r="P61" s="335">
        <f>P44+P46</f>
        <v>0</v>
      </c>
      <c r="Q61" s="334">
        <f>Q44+Q46+Q48+Q50+Q52</f>
        <v>0</v>
      </c>
      <c r="R61" s="335">
        <f>R44+R46</f>
        <v>0</v>
      </c>
      <c r="S61" s="335">
        <f>S44+S46</f>
        <v>0</v>
      </c>
      <c r="T61" s="335">
        <f>T44+T46+T48</f>
        <v>0</v>
      </c>
      <c r="U61" s="334">
        <f>U44+U46+U48+U50+U52</f>
        <v>0</v>
      </c>
      <c r="V61" s="335">
        <f>V44+V46</f>
        <v>0</v>
      </c>
      <c r="W61" s="335">
        <f>W44+W46</f>
        <v>0</v>
      </c>
      <c r="X61" s="335">
        <f>X44+X46</f>
        <v>0</v>
      </c>
      <c r="Y61" s="307"/>
      <c r="Z61" s="44"/>
      <c r="AA61" s="44"/>
    </row>
    <row r="62" spans="1:27" s="460" customFormat="1" ht="25.5" customHeight="1">
      <c r="A62" s="317">
        <v>5</v>
      </c>
      <c r="B62" s="454" t="s">
        <v>134</v>
      </c>
      <c r="C62" s="502" t="s">
        <v>135</v>
      </c>
      <c r="D62" s="456"/>
      <c r="E62" s="457"/>
      <c r="F62" s="317"/>
      <c r="G62" s="318"/>
      <c r="H62" s="435">
        <f>I62+M62+Q62+U62</f>
        <v>355</v>
      </c>
      <c r="I62" s="436"/>
      <c r="J62" s="437"/>
      <c r="K62" s="437"/>
      <c r="L62" s="437"/>
      <c r="M62" s="436">
        <f>N62+O62+P62</f>
        <v>298</v>
      </c>
      <c r="N62" s="436">
        <v>21</v>
      </c>
      <c r="O62" s="436">
        <v>167</v>
      </c>
      <c r="P62" s="436">
        <v>110</v>
      </c>
      <c r="Q62" s="436">
        <f>R62+S62+T62</f>
        <v>57</v>
      </c>
      <c r="R62" s="436">
        <v>47</v>
      </c>
      <c r="S62" s="436">
        <v>5</v>
      </c>
      <c r="T62" s="436">
        <v>5</v>
      </c>
      <c r="U62" s="436">
        <f>V62+W62+X62</f>
        <v>0</v>
      </c>
      <c r="V62" s="436"/>
      <c r="W62" s="437"/>
      <c r="X62" s="437"/>
      <c r="Y62" s="458"/>
      <c r="Z62" s="459"/>
      <c r="AA62" s="459"/>
    </row>
    <row r="63" spans="1:25" s="42" customFormat="1" ht="23.25" customHeight="1">
      <c r="A63" s="308"/>
      <c r="B63" s="309" t="s">
        <v>48</v>
      </c>
      <c r="C63" s="310"/>
      <c r="D63" s="311">
        <f>D26+D34</f>
        <v>7.704000000000001</v>
      </c>
      <c r="E63" s="311">
        <f>E26+E34</f>
        <v>57.908</v>
      </c>
      <c r="F63" s="312" t="s">
        <v>59</v>
      </c>
      <c r="G63" s="313"/>
      <c r="H63" s="487">
        <f>H26+H34+H42+H61+H62</f>
        <v>1200</v>
      </c>
      <c r="I63" s="488">
        <f>J63+K63+L63</f>
        <v>0</v>
      </c>
      <c r="J63" s="488">
        <f>J26+J34+J42+J61+J62</f>
        <v>0</v>
      </c>
      <c r="K63" s="488">
        <f aca="true" t="shared" si="6" ref="K63:X63">K26+K34+K42+K61+K62</f>
        <v>0</v>
      </c>
      <c r="L63" s="488">
        <f t="shared" si="6"/>
        <v>0</v>
      </c>
      <c r="M63" s="488">
        <f>N63+O63+P63</f>
        <v>957</v>
      </c>
      <c r="N63" s="488">
        <f t="shared" si="6"/>
        <v>21</v>
      </c>
      <c r="O63" s="488">
        <f t="shared" si="6"/>
        <v>568</v>
      </c>
      <c r="P63" s="488">
        <f t="shared" si="6"/>
        <v>368</v>
      </c>
      <c r="Q63" s="488">
        <f>R63+S63+T63</f>
        <v>243</v>
      </c>
      <c r="R63" s="488">
        <f t="shared" si="6"/>
        <v>149</v>
      </c>
      <c r="S63" s="488">
        <f t="shared" si="6"/>
        <v>89</v>
      </c>
      <c r="T63" s="488">
        <f t="shared" si="6"/>
        <v>5</v>
      </c>
      <c r="U63" s="488">
        <f t="shared" si="6"/>
        <v>0</v>
      </c>
      <c r="V63" s="488">
        <f>V26+V34+V42+V61+V62</f>
        <v>0</v>
      </c>
      <c r="W63" s="488">
        <f t="shared" si="6"/>
        <v>0</v>
      </c>
      <c r="X63" s="488">
        <f t="shared" si="6"/>
        <v>0</v>
      </c>
      <c r="Y63" s="314"/>
    </row>
    <row r="64" spans="1:25" s="462" customFormat="1" ht="27" customHeight="1" hidden="1">
      <c r="A64" s="904"/>
      <c r="B64" s="905" t="s">
        <v>49</v>
      </c>
      <c r="C64" s="908" t="s">
        <v>31</v>
      </c>
      <c r="D64" s="908"/>
      <c r="E64" s="908"/>
      <c r="F64" s="315" t="s">
        <v>59</v>
      </c>
      <c r="G64" s="316"/>
      <c r="H64" s="489">
        <f>I64+M64+Q64+U64</f>
        <v>2279</v>
      </c>
      <c r="I64" s="489">
        <f>J64+K64+L64</f>
        <v>945</v>
      </c>
      <c r="J64" s="489">
        <v>400</v>
      </c>
      <c r="K64" s="489">
        <v>346</v>
      </c>
      <c r="L64" s="489">
        <v>199</v>
      </c>
      <c r="M64" s="489">
        <f>N64+O64+P64</f>
        <v>497</v>
      </c>
      <c r="N64" s="489">
        <v>235</v>
      </c>
      <c r="O64" s="489">
        <v>165</v>
      </c>
      <c r="P64" s="489">
        <v>97</v>
      </c>
      <c r="Q64" s="489">
        <f>R64+S64+T64</f>
        <v>300</v>
      </c>
      <c r="R64" s="489">
        <v>100</v>
      </c>
      <c r="S64" s="489">
        <v>100</v>
      </c>
      <c r="T64" s="489">
        <v>100</v>
      </c>
      <c r="U64" s="489">
        <f>V64+W64+X64</f>
        <v>537</v>
      </c>
      <c r="V64" s="489">
        <v>109</v>
      </c>
      <c r="W64" s="489">
        <v>139</v>
      </c>
      <c r="X64" s="489">
        <v>289</v>
      </c>
      <c r="Y64" s="461"/>
    </row>
    <row r="65" spans="1:27" s="464" customFormat="1" ht="28.5" customHeight="1" hidden="1">
      <c r="A65" s="904"/>
      <c r="B65" s="906"/>
      <c r="C65" s="908" t="s">
        <v>29</v>
      </c>
      <c r="D65" s="908"/>
      <c r="E65" s="908"/>
      <c r="F65" s="315" t="s">
        <v>59</v>
      </c>
      <c r="G65" s="316"/>
      <c r="H65" s="489">
        <f>I65+M65+Q65+U65</f>
        <v>21</v>
      </c>
      <c r="I65" s="489">
        <f>J65+K65+L65</f>
        <v>5</v>
      </c>
      <c r="J65" s="489"/>
      <c r="K65" s="489">
        <v>4</v>
      </c>
      <c r="L65" s="489">
        <v>1</v>
      </c>
      <c r="M65" s="489">
        <f>N65+O65+P65</f>
        <v>13</v>
      </c>
      <c r="N65" s="489">
        <v>5</v>
      </c>
      <c r="O65" s="489">
        <v>5</v>
      </c>
      <c r="P65" s="489">
        <v>3</v>
      </c>
      <c r="Q65" s="489">
        <f>R65+S65+T65</f>
        <v>0</v>
      </c>
      <c r="R65" s="489">
        <v>0</v>
      </c>
      <c r="S65" s="489">
        <v>0</v>
      </c>
      <c r="T65" s="489">
        <v>0</v>
      </c>
      <c r="U65" s="489">
        <f>V65+W65+X65</f>
        <v>3</v>
      </c>
      <c r="V65" s="489">
        <v>1</v>
      </c>
      <c r="W65" s="489">
        <v>1</v>
      </c>
      <c r="X65" s="489">
        <v>1</v>
      </c>
      <c r="Y65" s="461"/>
      <c r="Z65" s="463"/>
      <c r="AA65" s="463"/>
    </row>
    <row r="66" spans="1:27" s="464" customFormat="1" ht="28.5" customHeight="1" hidden="1">
      <c r="A66" s="904"/>
      <c r="B66" s="907"/>
      <c r="C66" s="909" t="s">
        <v>7</v>
      </c>
      <c r="D66" s="909"/>
      <c r="E66" s="909"/>
      <c r="F66" s="317" t="s">
        <v>59</v>
      </c>
      <c r="G66" s="318"/>
      <c r="H66" s="407">
        <f>I66+M66+Q66+U66</f>
        <v>2300</v>
      </c>
      <c r="I66" s="407">
        <f>J66+K66+L66</f>
        <v>950</v>
      </c>
      <c r="J66" s="407">
        <f>J64+J65</f>
        <v>400</v>
      </c>
      <c r="K66" s="407">
        <f>K64+K65</f>
        <v>350</v>
      </c>
      <c r="L66" s="407">
        <f>L64+L65</f>
        <v>200</v>
      </c>
      <c r="M66" s="407">
        <f>N66+O66+P66</f>
        <v>510</v>
      </c>
      <c r="N66" s="407">
        <f>N64+N65</f>
        <v>240</v>
      </c>
      <c r="O66" s="407">
        <f>O64+O65</f>
        <v>170</v>
      </c>
      <c r="P66" s="407">
        <f>P64+P65</f>
        <v>100</v>
      </c>
      <c r="Q66" s="407">
        <f>R66+S66+T66</f>
        <v>300</v>
      </c>
      <c r="R66" s="407">
        <f>R64+R65</f>
        <v>100</v>
      </c>
      <c r="S66" s="407">
        <f>S64+S65</f>
        <v>100</v>
      </c>
      <c r="T66" s="407">
        <f>T64+T65</f>
        <v>100</v>
      </c>
      <c r="U66" s="407">
        <f>V66+W66+X66</f>
        <v>540</v>
      </c>
      <c r="V66" s="407">
        <f>V64+V65</f>
        <v>110</v>
      </c>
      <c r="W66" s="407">
        <f>W64+W65</f>
        <v>140</v>
      </c>
      <c r="X66" s="407">
        <f>X64+X65</f>
        <v>290</v>
      </c>
      <c r="Y66" s="465"/>
      <c r="Z66" s="463"/>
      <c r="AA66" s="463"/>
    </row>
    <row r="67" spans="1:27" s="464" customFormat="1" ht="12.75" customHeight="1">
      <c r="A67" s="466"/>
      <c r="B67" s="467"/>
      <c r="C67" s="468"/>
      <c r="D67" s="468"/>
      <c r="E67" s="468"/>
      <c r="F67" s="469"/>
      <c r="G67" s="470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2"/>
      <c r="Z67" s="463"/>
      <c r="AA67" s="463"/>
    </row>
    <row r="68" spans="1:27" s="447" customFormat="1" ht="31.5" customHeight="1">
      <c r="A68" s="442"/>
      <c r="B68" s="719" t="s">
        <v>85</v>
      </c>
      <c r="C68" s="719"/>
      <c r="D68" s="443"/>
      <c r="E68" s="443"/>
      <c r="F68" s="910" t="s">
        <v>88</v>
      </c>
      <c r="G68" s="910"/>
      <c r="H68" s="910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5"/>
      <c r="Z68" s="446"/>
      <c r="AA68" s="446"/>
    </row>
    <row r="69" spans="1:27" s="447" customFormat="1" ht="31.5" customHeight="1">
      <c r="A69" s="442"/>
      <c r="B69" s="719" t="s">
        <v>86</v>
      </c>
      <c r="C69" s="719"/>
      <c r="D69" s="443"/>
      <c r="E69" s="443"/>
      <c r="F69" s="910" t="s">
        <v>89</v>
      </c>
      <c r="G69" s="910"/>
      <c r="H69" s="910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5"/>
      <c r="Z69" s="446"/>
      <c r="AA69" s="446"/>
    </row>
    <row r="70" spans="1:27" s="447" customFormat="1" ht="31.5" customHeight="1">
      <c r="A70" s="442"/>
      <c r="B70" s="719" t="s">
        <v>87</v>
      </c>
      <c r="C70" s="719"/>
      <c r="D70" s="443"/>
      <c r="E70" s="443"/>
      <c r="F70" s="910" t="s">
        <v>90</v>
      </c>
      <c r="G70" s="910"/>
      <c r="H70" s="910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5"/>
      <c r="Z70" s="446"/>
      <c r="AA70" s="446"/>
    </row>
    <row r="71" spans="1:27" s="447" customFormat="1" ht="43.5" customHeight="1">
      <c r="A71" s="442"/>
      <c r="B71" s="719" t="s">
        <v>84</v>
      </c>
      <c r="C71" s="719"/>
      <c r="D71" s="443"/>
      <c r="E71" s="443"/>
      <c r="F71" s="910" t="s">
        <v>91</v>
      </c>
      <c r="G71" s="910"/>
      <c r="H71" s="910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5"/>
      <c r="Z71" s="446"/>
      <c r="AA71" s="446"/>
    </row>
    <row r="73" ht="15.75">
      <c r="H73" s="15"/>
    </row>
    <row r="82" spans="1:31" s="3" customFormat="1" ht="15.75">
      <c r="A82" s="1"/>
      <c r="B82" s="2"/>
      <c r="C82" s="4"/>
      <c r="D82" s="1"/>
      <c r="E82" s="1"/>
      <c r="F82" s="19"/>
      <c r="G82" s="5"/>
      <c r="J82" s="6"/>
      <c r="N82" s="6"/>
      <c r="R82" s="6"/>
      <c r="V82" s="6"/>
      <c r="Y82" s="9"/>
      <c r="Z82" s="10"/>
      <c r="AA82" s="10"/>
      <c r="AB82" s="1"/>
      <c r="AC82" s="1"/>
      <c r="AD82" s="1"/>
      <c r="AE82" s="1"/>
    </row>
    <row r="83" spans="1:31" s="3" customFormat="1" ht="15.75">
      <c r="A83" s="1"/>
      <c r="B83" s="2"/>
      <c r="C83" s="4"/>
      <c r="D83" s="1"/>
      <c r="E83" s="1"/>
      <c r="F83" s="19"/>
      <c r="G83" s="5"/>
      <c r="J83" s="6"/>
      <c r="N83" s="6"/>
      <c r="R83" s="6"/>
      <c r="V83" s="6"/>
      <c r="Y83" s="9"/>
      <c r="Z83" s="10"/>
      <c r="AA83" s="10"/>
      <c r="AB83" s="1"/>
      <c r="AC83" s="1"/>
      <c r="AD83" s="1"/>
      <c r="AE83" s="1"/>
    </row>
    <row r="84" spans="1:31" s="3" customFormat="1" ht="15.75">
      <c r="A84" s="1"/>
      <c r="B84" s="2"/>
      <c r="C84" s="4"/>
      <c r="D84" s="1"/>
      <c r="E84" s="1"/>
      <c r="F84" s="19"/>
      <c r="G84" s="5"/>
      <c r="J84" s="6"/>
      <c r="N84" s="6"/>
      <c r="R84" s="6"/>
      <c r="V84" s="6"/>
      <c r="Y84" s="9"/>
      <c r="Z84" s="10"/>
      <c r="AA84" s="10"/>
      <c r="AB84" s="1"/>
      <c r="AC84" s="1"/>
      <c r="AD84" s="1"/>
      <c r="AE84" s="1"/>
    </row>
  </sheetData>
  <sheetProtection/>
  <mergeCells count="224">
    <mergeCell ref="F68:H68"/>
    <mergeCell ref="B69:C69"/>
    <mergeCell ref="F69:H69"/>
    <mergeCell ref="B70:C70"/>
    <mergeCell ref="F70:H70"/>
    <mergeCell ref="B71:C71"/>
    <mergeCell ref="F71:H71"/>
    <mergeCell ref="A64:A66"/>
    <mergeCell ref="B64:B66"/>
    <mergeCell ref="C64:E64"/>
    <mergeCell ref="C65:E65"/>
    <mergeCell ref="C66:E66"/>
    <mergeCell ref="B68:C68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A48:A49"/>
    <mergeCell ref="C48:C49"/>
    <mergeCell ref="D48:D49"/>
    <mergeCell ref="E48:E49"/>
    <mergeCell ref="F48:F49"/>
    <mergeCell ref="G48:G49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W36:W38"/>
    <mergeCell ref="X36:X38"/>
    <mergeCell ref="Y36:Y38"/>
    <mergeCell ref="C39:C41"/>
    <mergeCell ref="D39:D41"/>
    <mergeCell ref="E39:E41"/>
    <mergeCell ref="F39:F41"/>
    <mergeCell ref="G39:G41"/>
    <mergeCell ref="H39:H41"/>
    <mergeCell ref="Y39:Y41"/>
    <mergeCell ref="Q36:Q38"/>
    <mergeCell ref="R36:R38"/>
    <mergeCell ref="S36:S38"/>
    <mergeCell ref="T36:T38"/>
    <mergeCell ref="U36:U38"/>
    <mergeCell ref="V36:V38"/>
    <mergeCell ref="K36:K38"/>
    <mergeCell ref="L36:L38"/>
    <mergeCell ref="M36:M38"/>
    <mergeCell ref="N36:N38"/>
    <mergeCell ref="O36:O38"/>
    <mergeCell ref="P36:P38"/>
    <mergeCell ref="W32:W33"/>
    <mergeCell ref="X32:X33"/>
    <mergeCell ref="Y32:Y33"/>
    <mergeCell ref="A36:A38"/>
    <mergeCell ref="C36:C38"/>
    <mergeCell ref="F36:F38"/>
    <mergeCell ref="G36:G38"/>
    <mergeCell ref="H36:H38"/>
    <mergeCell ref="I36:I38"/>
    <mergeCell ref="J36:J38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Y30:Y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28:A29"/>
    <mergeCell ref="A30:A31"/>
    <mergeCell ref="C30:C31"/>
    <mergeCell ref="D30:D31"/>
    <mergeCell ref="E30:E31"/>
    <mergeCell ref="F30:F31"/>
    <mergeCell ref="H22:H23"/>
    <mergeCell ref="Y22:Y23"/>
    <mergeCell ref="A24:A25"/>
    <mergeCell ref="C24:C25"/>
    <mergeCell ref="D24:D25"/>
    <mergeCell ref="E24:E25"/>
    <mergeCell ref="F24:F25"/>
    <mergeCell ref="G24:G25"/>
    <mergeCell ref="A22:A23"/>
    <mergeCell ref="C22:C23"/>
    <mergeCell ref="D22:D23"/>
    <mergeCell ref="E22:E23"/>
    <mergeCell ref="F22:F23"/>
    <mergeCell ref="G22:G23"/>
    <mergeCell ref="Y18:Y19"/>
    <mergeCell ref="A20:A21"/>
    <mergeCell ref="C20:C21"/>
    <mergeCell ref="D20:D21"/>
    <mergeCell ref="E20:E21"/>
    <mergeCell ref="F20:F21"/>
    <mergeCell ref="G20:G21"/>
    <mergeCell ref="H20:H21"/>
    <mergeCell ref="Y20:Y21"/>
    <mergeCell ref="R14:T14"/>
    <mergeCell ref="U14:U15"/>
    <mergeCell ref="V14:X14"/>
    <mergeCell ref="H18:H19"/>
    <mergeCell ref="H13:H15"/>
    <mergeCell ref="I13:X13"/>
    <mergeCell ref="Y13:Y15"/>
    <mergeCell ref="J14:L14"/>
    <mergeCell ref="M14:M15"/>
    <mergeCell ref="N14:P14"/>
    <mergeCell ref="A18:A19"/>
    <mergeCell ref="C18:C19"/>
    <mergeCell ref="D18:D19"/>
    <mergeCell ref="E18:E19"/>
    <mergeCell ref="F18:F19"/>
    <mergeCell ref="G18:G19"/>
    <mergeCell ref="Q14:Q15"/>
    <mergeCell ref="A13:A15"/>
    <mergeCell ref="B13:B15"/>
    <mergeCell ref="C13:C15"/>
    <mergeCell ref="D13:E13"/>
    <mergeCell ref="F13:F15"/>
    <mergeCell ref="G13:G15"/>
    <mergeCell ref="D14:D15"/>
    <mergeCell ref="E14:E15"/>
    <mergeCell ref="I14:I15"/>
    <mergeCell ref="B4:C4"/>
    <mergeCell ref="Q4:Y4"/>
    <mergeCell ref="B5:C5"/>
    <mergeCell ref="Q5:Y5"/>
    <mergeCell ref="A7:Y7"/>
    <mergeCell ref="A8:Y8"/>
    <mergeCell ref="B1:C1"/>
    <mergeCell ref="Q1:Y1"/>
    <mergeCell ref="B2:C2"/>
    <mergeCell ref="Q2:Y2"/>
    <mergeCell ref="B3:C3"/>
    <mergeCell ref="Q3:Y3"/>
  </mergeCells>
  <printOptions/>
  <pageMargins left="0.58" right="0.25" top="0.69" bottom="0.31" header="0.3" footer="0.3"/>
  <pageSetup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AE87"/>
  <sheetViews>
    <sheetView zoomScale="60" zoomScaleNormal="60" zoomScaleSheetLayoutView="40" workbookViewId="0" topLeftCell="A41">
      <selection activeCell="D20" sqref="D20:E29"/>
    </sheetView>
  </sheetViews>
  <sheetFormatPr defaultColWidth="9.00390625" defaultRowHeight="12.75"/>
  <cols>
    <col min="1" max="1" width="7.25390625" style="1" customWidth="1"/>
    <col min="2" max="2" width="76.25390625" style="2" customWidth="1"/>
    <col min="3" max="3" width="51.125" style="4" customWidth="1"/>
    <col min="4" max="4" width="13.125" style="1" customWidth="1"/>
    <col min="5" max="5" width="14.75390625" style="1" customWidth="1"/>
    <col min="6" max="6" width="12.125" style="19" customWidth="1"/>
    <col min="7" max="7" width="14.875" style="5" customWidth="1"/>
    <col min="8" max="8" width="16.00390625" style="3" customWidth="1"/>
    <col min="9" max="9" width="12.25390625" style="3" hidden="1" customWidth="1"/>
    <col min="10" max="10" width="12.25390625" style="6" hidden="1" customWidth="1"/>
    <col min="11" max="13" width="12.25390625" style="3" hidden="1" customWidth="1"/>
    <col min="14" max="14" width="12.25390625" style="6" hidden="1" customWidth="1"/>
    <col min="15" max="17" width="12.25390625" style="3" hidden="1" customWidth="1"/>
    <col min="18" max="18" width="12.25390625" style="6" hidden="1" customWidth="1"/>
    <col min="19" max="21" width="12.25390625" style="3" hidden="1" customWidth="1"/>
    <col min="22" max="22" width="12.25390625" style="6" hidden="1" customWidth="1"/>
    <col min="23" max="24" width="12.25390625" style="3" hidden="1" customWidth="1"/>
    <col min="25" max="25" width="11.875" style="9" hidden="1" customWidth="1"/>
    <col min="26" max="26" width="11.00390625" style="10" customWidth="1"/>
    <col min="27" max="27" width="9.00390625" style="10" customWidth="1"/>
    <col min="28" max="30" width="9.00390625" style="1" customWidth="1"/>
    <col min="31" max="31" width="10.125" style="1" customWidth="1"/>
    <col min="32" max="16384" width="9.125" style="1" customWidth="1"/>
  </cols>
  <sheetData>
    <row r="1" spans="2:26" ht="26.25" customHeight="1" hidden="1">
      <c r="B1" s="826" t="s">
        <v>93</v>
      </c>
      <c r="C1" s="826"/>
      <c r="D1" s="428"/>
      <c r="E1" s="429"/>
      <c r="F1" s="429"/>
      <c r="G1" s="427"/>
      <c r="H1" s="439"/>
      <c r="I1" s="440"/>
      <c r="J1" s="440"/>
      <c r="K1" s="441"/>
      <c r="L1" s="440"/>
      <c r="M1" s="440"/>
      <c r="N1" s="440"/>
      <c r="O1" s="441"/>
      <c r="P1" s="440"/>
      <c r="Q1" s="826" t="s">
        <v>98</v>
      </c>
      <c r="R1" s="826"/>
      <c r="S1" s="826"/>
      <c r="T1" s="826"/>
      <c r="U1" s="826"/>
      <c r="V1" s="826"/>
      <c r="W1" s="826"/>
      <c r="X1" s="826"/>
      <c r="Y1" s="826"/>
      <c r="Z1" s="58"/>
    </row>
    <row r="2" spans="2:26" ht="26.25" customHeight="1" hidden="1">
      <c r="B2" s="826" t="s">
        <v>94</v>
      </c>
      <c r="C2" s="826"/>
      <c r="D2" s="428"/>
      <c r="E2" s="429"/>
      <c r="F2" s="429"/>
      <c r="G2" s="427"/>
      <c r="H2" s="439"/>
      <c r="I2" s="440"/>
      <c r="J2" s="440"/>
      <c r="K2" s="441"/>
      <c r="L2" s="440"/>
      <c r="M2" s="440"/>
      <c r="N2" s="440"/>
      <c r="O2" s="441"/>
      <c r="P2" s="440"/>
      <c r="Q2" s="826" t="s">
        <v>99</v>
      </c>
      <c r="R2" s="826"/>
      <c r="S2" s="826"/>
      <c r="T2" s="826"/>
      <c r="U2" s="826"/>
      <c r="V2" s="826"/>
      <c r="W2" s="826"/>
      <c r="X2" s="826"/>
      <c r="Y2" s="826"/>
      <c r="Z2" s="58"/>
    </row>
    <row r="3" spans="2:26" ht="26.25" customHeight="1" hidden="1">
      <c r="B3" s="826" t="s">
        <v>95</v>
      </c>
      <c r="C3" s="826"/>
      <c r="D3" s="428"/>
      <c r="E3" s="429"/>
      <c r="F3" s="429"/>
      <c r="G3" s="427"/>
      <c r="H3" s="439"/>
      <c r="I3" s="440"/>
      <c r="J3" s="440"/>
      <c r="K3" s="441"/>
      <c r="L3" s="440"/>
      <c r="M3" s="440"/>
      <c r="N3" s="440"/>
      <c r="O3" s="441"/>
      <c r="P3" s="440"/>
      <c r="Q3" s="826" t="s">
        <v>95</v>
      </c>
      <c r="R3" s="826"/>
      <c r="S3" s="826"/>
      <c r="T3" s="826"/>
      <c r="U3" s="826"/>
      <c r="V3" s="826"/>
      <c r="W3" s="826"/>
      <c r="X3" s="826"/>
      <c r="Y3" s="826"/>
      <c r="Z3" s="58"/>
    </row>
    <row r="4" spans="2:26" ht="26.25" customHeight="1" hidden="1">
      <c r="B4" s="826" t="s">
        <v>96</v>
      </c>
      <c r="C4" s="826"/>
      <c r="D4" s="428"/>
      <c r="E4" s="429"/>
      <c r="F4" s="429"/>
      <c r="G4" s="427"/>
      <c r="H4" s="439"/>
      <c r="I4" s="440"/>
      <c r="J4" s="440"/>
      <c r="K4" s="441"/>
      <c r="L4" s="440"/>
      <c r="M4" s="440"/>
      <c r="N4" s="440"/>
      <c r="O4" s="441"/>
      <c r="P4" s="440"/>
      <c r="Q4" s="826" t="s">
        <v>100</v>
      </c>
      <c r="R4" s="826"/>
      <c r="S4" s="826"/>
      <c r="T4" s="826"/>
      <c r="U4" s="826"/>
      <c r="V4" s="826"/>
      <c r="W4" s="826"/>
      <c r="X4" s="826"/>
      <c r="Y4" s="826"/>
      <c r="Z4" s="58"/>
    </row>
    <row r="5" spans="2:26" ht="26.25" customHeight="1" hidden="1">
      <c r="B5" s="826" t="s">
        <v>142</v>
      </c>
      <c r="C5" s="826"/>
      <c r="D5" s="428"/>
      <c r="E5" s="429"/>
      <c r="F5" s="429"/>
      <c r="G5" s="427"/>
      <c r="H5" s="439"/>
      <c r="I5" s="440"/>
      <c r="J5" s="440"/>
      <c r="K5" s="441"/>
      <c r="L5" s="440"/>
      <c r="M5" s="440"/>
      <c r="N5" s="440"/>
      <c r="O5" s="441"/>
      <c r="P5" s="440"/>
      <c r="Q5" s="826" t="s">
        <v>142</v>
      </c>
      <c r="R5" s="826"/>
      <c r="S5" s="826"/>
      <c r="T5" s="826"/>
      <c r="U5" s="826"/>
      <c r="V5" s="826"/>
      <c r="W5" s="826"/>
      <c r="X5" s="826"/>
      <c r="Y5" s="826"/>
      <c r="Z5" s="58"/>
    </row>
    <row r="6" spans="2:26" ht="12" customHeight="1">
      <c r="B6" s="53"/>
      <c r="C6" s="53"/>
      <c r="D6" s="53"/>
      <c r="F6" s="1"/>
      <c r="G6" s="19"/>
      <c r="H6" s="5"/>
      <c r="J6" s="3"/>
      <c r="K6" s="6"/>
      <c r="N6" s="3"/>
      <c r="O6" s="6"/>
      <c r="R6" s="3"/>
      <c r="S6" s="6"/>
      <c r="V6" s="3"/>
      <c r="W6" s="6"/>
      <c r="Y6" s="3"/>
      <c r="Z6" s="9"/>
    </row>
    <row r="7" spans="1:26" ht="34.5">
      <c r="A7" s="779" t="s">
        <v>167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0"/>
    </row>
    <row r="8" spans="1:26" ht="34.5">
      <c r="A8" s="779" t="s">
        <v>168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0"/>
    </row>
    <row r="9" spans="2:26" ht="15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8.75" hidden="1">
      <c r="A10" s="410"/>
      <c r="B10" s="416" t="s">
        <v>101</v>
      </c>
      <c r="C10" s="417">
        <v>1200</v>
      </c>
      <c r="D10" s="418" t="s">
        <v>59</v>
      </c>
      <c r="E10" s="418"/>
      <c r="F10" s="419"/>
      <c r="G10" s="420"/>
      <c r="H10" s="421"/>
      <c r="I10" s="422"/>
      <c r="J10" s="422"/>
      <c r="K10" s="423"/>
      <c r="L10" s="422"/>
      <c r="M10" s="422"/>
      <c r="N10" s="422"/>
      <c r="O10" s="423"/>
      <c r="P10" s="422"/>
      <c r="Q10" s="422"/>
      <c r="R10" s="422"/>
      <c r="S10" s="423"/>
      <c r="T10" s="422"/>
      <c r="U10" s="422"/>
      <c r="V10" s="422"/>
      <c r="W10" s="423"/>
      <c r="X10" s="422"/>
      <c r="Y10" s="422"/>
      <c r="Z10" s="56"/>
    </row>
    <row r="11" spans="1:26" ht="25.5" customHeight="1" hidden="1">
      <c r="A11" s="410"/>
      <c r="B11" s="416" t="s">
        <v>102</v>
      </c>
      <c r="C11" s="417">
        <v>2280</v>
      </c>
      <c r="D11" s="418" t="s">
        <v>59</v>
      </c>
      <c r="E11" s="418"/>
      <c r="F11" s="419"/>
      <c r="G11" s="420"/>
      <c r="H11" s="421"/>
      <c r="I11" s="422"/>
      <c r="J11" s="422"/>
      <c r="K11" s="423"/>
      <c r="L11" s="422"/>
      <c r="M11" s="422"/>
      <c r="N11" s="422"/>
      <c r="O11" s="423"/>
      <c r="P11" s="422"/>
      <c r="Q11" s="422"/>
      <c r="R11" s="422"/>
      <c r="S11" s="423"/>
      <c r="T11" s="422"/>
      <c r="U11" s="422"/>
      <c r="V11" s="422"/>
      <c r="W11" s="423"/>
      <c r="X11" s="422"/>
      <c r="Y11" s="422"/>
      <c r="Z11" s="56"/>
    </row>
    <row r="12" spans="1:25" ht="14.25" customHeight="1" thickBot="1">
      <c r="A12" s="410"/>
      <c r="B12" s="424"/>
      <c r="C12" s="425"/>
      <c r="D12" s="410"/>
      <c r="E12" s="409"/>
      <c r="F12" s="411"/>
      <c r="G12" s="412"/>
      <c r="H12" s="413"/>
      <c r="I12" s="413"/>
      <c r="J12" s="414"/>
      <c r="K12" s="413"/>
      <c r="L12" s="413"/>
      <c r="M12" s="413"/>
      <c r="N12" s="414"/>
      <c r="O12" s="413"/>
      <c r="P12" s="413"/>
      <c r="Q12" s="413"/>
      <c r="R12" s="414"/>
      <c r="S12" s="413"/>
      <c r="T12" s="413"/>
      <c r="U12" s="413"/>
      <c r="V12" s="414"/>
      <c r="W12" s="413"/>
      <c r="X12" s="413"/>
      <c r="Y12" s="415"/>
    </row>
    <row r="13" spans="1:26" s="10" customFormat="1" ht="17.25" customHeight="1" thickBot="1">
      <c r="A13" s="829" t="s">
        <v>0</v>
      </c>
      <c r="B13" s="1005" t="s">
        <v>1</v>
      </c>
      <c r="C13" s="1005" t="s">
        <v>58</v>
      </c>
      <c r="D13" s="1008" t="s">
        <v>3</v>
      </c>
      <c r="E13" s="1009"/>
      <c r="F13" s="1010" t="s">
        <v>24</v>
      </c>
      <c r="G13" s="829" t="s">
        <v>25</v>
      </c>
      <c r="H13" s="860" t="s">
        <v>26</v>
      </c>
      <c r="I13" s="861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3"/>
      <c r="Y13" s="829" t="s">
        <v>23</v>
      </c>
      <c r="Z13" s="11"/>
    </row>
    <row r="14" spans="1:26" s="10" customFormat="1" ht="20.25" customHeight="1">
      <c r="A14" s="830"/>
      <c r="B14" s="1007"/>
      <c r="C14" s="1007"/>
      <c r="D14" s="845" t="s">
        <v>4</v>
      </c>
      <c r="E14" s="1005" t="s">
        <v>5</v>
      </c>
      <c r="F14" s="1011"/>
      <c r="G14" s="830"/>
      <c r="H14" s="827"/>
      <c r="I14" s="827" t="s">
        <v>6</v>
      </c>
      <c r="J14" s="845" t="s">
        <v>8</v>
      </c>
      <c r="K14" s="845"/>
      <c r="L14" s="845"/>
      <c r="M14" s="827" t="s">
        <v>21</v>
      </c>
      <c r="N14" s="845" t="s">
        <v>8</v>
      </c>
      <c r="O14" s="845"/>
      <c r="P14" s="845"/>
      <c r="Q14" s="827" t="s">
        <v>22</v>
      </c>
      <c r="R14" s="845" t="s">
        <v>8</v>
      </c>
      <c r="S14" s="845"/>
      <c r="T14" s="845"/>
      <c r="U14" s="827" t="s">
        <v>28</v>
      </c>
      <c r="V14" s="845" t="s">
        <v>8</v>
      </c>
      <c r="W14" s="845"/>
      <c r="X14" s="858"/>
      <c r="Y14" s="830"/>
      <c r="Z14" s="11"/>
    </row>
    <row r="15" spans="1:26" s="10" customFormat="1" ht="21.75" customHeight="1" thickBot="1">
      <c r="A15" s="831"/>
      <c r="B15" s="1006"/>
      <c r="C15" s="1006"/>
      <c r="D15" s="1004"/>
      <c r="E15" s="1006"/>
      <c r="F15" s="1012"/>
      <c r="G15" s="831"/>
      <c r="H15" s="828"/>
      <c r="I15" s="827"/>
      <c r="J15" s="517" t="s">
        <v>9</v>
      </c>
      <c r="K15" s="518" t="s">
        <v>10</v>
      </c>
      <c r="L15" s="519" t="s">
        <v>11</v>
      </c>
      <c r="M15" s="827"/>
      <c r="N15" s="517" t="s">
        <v>12</v>
      </c>
      <c r="O15" s="518" t="s">
        <v>13</v>
      </c>
      <c r="P15" s="519" t="s">
        <v>14</v>
      </c>
      <c r="Q15" s="827"/>
      <c r="R15" s="517" t="s">
        <v>15</v>
      </c>
      <c r="S15" s="518" t="s">
        <v>16</v>
      </c>
      <c r="T15" s="519" t="s">
        <v>17</v>
      </c>
      <c r="U15" s="827"/>
      <c r="V15" s="517" t="s">
        <v>18</v>
      </c>
      <c r="W15" s="518" t="s">
        <v>19</v>
      </c>
      <c r="X15" s="520" t="s">
        <v>20</v>
      </c>
      <c r="Y15" s="831"/>
      <c r="Z15" s="11"/>
    </row>
    <row r="16" spans="1:31" s="27" customFormat="1" ht="21" customHeight="1">
      <c r="A16" s="448">
        <v>1</v>
      </c>
      <c r="B16" s="448">
        <v>2</v>
      </c>
      <c r="C16" s="448">
        <v>3</v>
      </c>
      <c r="D16" s="448">
        <v>4</v>
      </c>
      <c r="E16" s="448">
        <v>5</v>
      </c>
      <c r="F16" s="515">
        <v>6</v>
      </c>
      <c r="G16" s="521">
        <v>7</v>
      </c>
      <c r="H16" s="521"/>
      <c r="I16" s="516">
        <v>9</v>
      </c>
      <c r="J16" s="516">
        <v>10</v>
      </c>
      <c r="K16" s="516">
        <v>11</v>
      </c>
      <c r="L16" s="516">
        <v>12</v>
      </c>
      <c r="M16" s="516">
        <v>13</v>
      </c>
      <c r="N16" s="516">
        <v>14</v>
      </c>
      <c r="O16" s="516">
        <v>15</v>
      </c>
      <c r="P16" s="516">
        <v>16</v>
      </c>
      <c r="Q16" s="516">
        <v>17</v>
      </c>
      <c r="R16" s="516">
        <v>18</v>
      </c>
      <c r="S16" s="516">
        <v>19</v>
      </c>
      <c r="T16" s="516">
        <v>20</v>
      </c>
      <c r="U16" s="516">
        <v>21</v>
      </c>
      <c r="V16" s="516">
        <v>22</v>
      </c>
      <c r="W16" s="516">
        <v>23</v>
      </c>
      <c r="X16" s="516">
        <v>24</v>
      </c>
      <c r="Y16" s="521"/>
      <c r="Z16" s="26"/>
      <c r="AE16" s="27" t="s">
        <v>27</v>
      </c>
    </row>
    <row r="17" spans="1:27" s="29" customFormat="1" ht="25.5" customHeight="1">
      <c r="A17" s="241">
        <v>1</v>
      </c>
      <c r="B17" s="242" t="s">
        <v>30</v>
      </c>
      <c r="C17" s="243"/>
      <c r="D17" s="244"/>
      <c r="E17" s="244"/>
      <c r="F17" s="241"/>
      <c r="G17" s="245"/>
      <c r="H17" s="246">
        <f>I17+M17+Q17+U17</f>
        <v>0</v>
      </c>
      <c r="I17" s="246">
        <f aca="true" t="shared" si="0" ref="I17:I38">J17+K17+L17</f>
        <v>0</v>
      </c>
      <c r="J17" s="247"/>
      <c r="K17" s="246"/>
      <c r="L17" s="246"/>
      <c r="M17" s="246">
        <f>N17+O17+P17</f>
        <v>0</v>
      </c>
      <c r="N17" s="247"/>
      <c r="O17" s="246"/>
      <c r="P17" s="246"/>
      <c r="Q17" s="246">
        <f aca="true" t="shared" si="1" ref="Q17:Q39">R17+S17+T17</f>
        <v>0</v>
      </c>
      <c r="R17" s="247"/>
      <c r="S17" s="246"/>
      <c r="T17" s="246"/>
      <c r="U17" s="246">
        <f aca="true" t="shared" si="2" ref="U17:U38">V17+W17+X17</f>
        <v>0</v>
      </c>
      <c r="V17" s="247"/>
      <c r="W17" s="246"/>
      <c r="X17" s="246"/>
      <c r="Y17" s="248"/>
      <c r="Z17" s="28"/>
      <c r="AA17" s="28"/>
    </row>
    <row r="18" spans="1:27" s="29" customFormat="1" ht="36.75" customHeight="1" hidden="1">
      <c r="A18" s="846" t="s">
        <v>112</v>
      </c>
      <c r="B18" s="250" t="s">
        <v>109</v>
      </c>
      <c r="C18" s="847" t="s">
        <v>157</v>
      </c>
      <c r="D18" s="847">
        <v>12.247</v>
      </c>
      <c r="E18" s="849">
        <v>92.209</v>
      </c>
      <c r="F18" s="850" t="s">
        <v>59</v>
      </c>
      <c r="G18" s="851" t="s">
        <v>111</v>
      </c>
      <c r="H18" s="859">
        <f>I18+M18+Q18+U18</f>
        <v>0</v>
      </c>
      <c r="I18" s="508">
        <f t="shared" si="0"/>
        <v>0</v>
      </c>
      <c r="J18" s="508">
        <f>J19</f>
        <v>0</v>
      </c>
      <c r="K18" s="508">
        <f>K19</f>
        <v>0</v>
      </c>
      <c r="L18" s="508">
        <f>L19</f>
        <v>0</v>
      </c>
      <c r="M18" s="508">
        <f>N18+O18+P18</f>
        <v>0</v>
      </c>
      <c r="N18" s="508"/>
      <c r="O18" s="508"/>
      <c r="P18" s="508"/>
      <c r="Q18" s="508">
        <f t="shared" si="1"/>
        <v>0</v>
      </c>
      <c r="R18" s="508"/>
      <c r="S18" s="508">
        <f>S19</f>
        <v>0</v>
      </c>
      <c r="T18" s="508">
        <f>T19</f>
        <v>0</v>
      </c>
      <c r="U18" s="508">
        <f t="shared" si="2"/>
        <v>0</v>
      </c>
      <c r="V18" s="508">
        <f>V19</f>
        <v>0</v>
      </c>
      <c r="W18" s="508">
        <f>W19</f>
        <v>0</v>
      </c>
      <c r="X18" s="508">
        <f>X19</f>
        <v>0</v>
      </c>
      <c r="Y18" s="856" t="s">
        <v>32</v>
      </c>
      <c r="Z18" s="28"/>
      <c r="AA18" s="28"/>
    </row>
    <row r="19" spans="1:27" s="32" customFormat="1" ht="54" customHeight="1" hidden="1">
      <c r="A19" s="846"/>
      <c r="B19" s="252" t="s">
        <v>110</v>
      </c>
      <c r="C19" s="848"/>
      <c r="D19" s="848"/>
      <c r="E19" s="849"/>
      <c r="F19" s="850"/>
      <c r="G19" s="852"/>
      <c r="H19" s="859"/>
      <c r="I19" s="474">
        <f t="shared" si="0"/>
        <v>0</v>
      </c>
      <c r="J19" s="474"/>
      <c r="K19" s="474"/>
      <c r="L19" s="474"/>
      <c r="M19" s="474">
        <f>N19+O19+P19</f>
        <v>225</v>
      </c>
      <c r="N19" s="474">
        <v>15</v>
      </c>
      <c r="O19" s="474">
        <v>150</v>
      </c>
      <c r="P19" s="474">
        <v>60</v>
      </c>
      <c r="Q19" s="509">
        <f t="shared" si="1"/>
        <v>0</v>
      </c>
      <c r="R19" s="474"/>
      <c r="S19" s="474"/>
      <c r="T19" s="474"/>
      <c r="U19" s="474">
        <f t="shared" si="2"/>
        <v>0</v>
      </c>
      <c r="V19" s="474"/>
      <c r="W19" s="474"/>
      <c r="X19" s="474"/>
      <c r="Y19" s="857"/>
      <c r="Z19" s="33"/>
      <c r="AA19" s="33"/>
    </row>
    <row r="20" spans="1:27" s="29" customFormat="1" ht="25.5" customHeight="1">
      <c r="A20" s="1001" t="s">
        <v>112</v>
      </c>
      <c r="B20" s="250" t="s">
        <v>109</v>
      </c>
      <c r="C20" s="869" t="s">
        <v>187</v>
      </c>
      <c r="D20" s="849">
        <v>12.385</v>
      </c>
      <c r="E20" s="849">
        <v>87.69</v>
      </c>
      <c r="F20" s="996" t="s">
        <v>59</v>
      </c>
      <c r="G20" s="990" t="s">
        <v>128</v>
      </c>
      <c r="H20" s="854">
        <v>325</v>
      </c>
      <c r="I20" s="508">
        <f t="shared" si="0"/>
        <v>0</v>
      </c>
      <c r="J20" s="508">
        <f>J21</f>
        <v>0</v>
      </c>
      <c r="K20" s="508">
        <f>K21</f>
        <v>0</v>
      </c>
      <c r="L20" s="508">
        <f>L21</f>
        <v>0</v>
      </c>
      <c r="M20" s="508">
        <f>N20+O20+P20</f>
        <v>177</v>
      </c>
      <c r="N20" s="508"/>
      <c r="O20" s="508"/>
      <c r="P20" s="508">
        <v>177</v>
      </c>
      <c r="Q20" s="508">
        <f t="shared" si="1"/>
        <v>63</v>
      </c>
      <c r="R20" s="508">
        <v>63</v>
      </c>
      <c r="S20" s="508">
        <f>S21</f>
        <v>0</v>
      </c>
      <c r="T20" s="508">
        <f>T21</f>
        <v>0</v>
      </c>
      <c r="U20" s="508">
        <f t="shared" si="2"/>
        <v>0</v>
      </c>
      <c r="V20" s="508">
        <f>V21</f>
        <v>0</v>
      </c>
      <c r="W20" s="508">
        <f>W21</f>
        <v>0</v>
      </c>
      <c r="X20" s="508">
        <f>X21</f>
        <v>0</v>
      </c>
      <c r="Y20" s="988"/>
      <c r="Z20" s="28"/>
      <c r="AA20" s="28"/>
    </row>
    <row r="21" spans="1:27" s="32" customFormat="1" ht="52.5" customHeight="1">
      <c r="A21" s="1002"/>
      <c r="B21" s="252" t="s">
        <v>170</v>
      </c>
      <c r="C21" s="993"/>
      <c r="D21" s="849"/>
      <c r="E21" s="849"/>
      <c r="F21" s="997"/>
      <c r="G21" s="991"/>
      <c r="H21" s="896"/>
      <c r="I21" s="474">
        <f t="shared" si="0"/>
        <v>0</v>
      </c>
      <c r="J21" s="474"/>
      <c r="K21" s="474"/>
      <c r="L21" s="474"/>
      <c r="M21" s="474">
        <f>N21+O21+P21</f>
        <v>175</v>
      </c>
      <c r="N21" s="474">
        <v>10</v>
      </c>
      <c r="O21" s="474">
        <v>150</v>
      </c>
      <c r="P21" s="474">
        <v>15</v>
      </c>
      <c r="Q21" s="474">
        <f t="shared" si="1"/>
        <v>980</v>
      </c>
      <c r="R21" s="474">
        <v>980</v>
      </c>
      <c r="S21" s="474"/>
      <c r="T21" s="474"/>
      <c r="U21" s="474">
        <f t="shared" si="2"/>
        <v>0</v>
      </c>
      <c r="V21" s="474"/>
      <c r="W21" s="474"/>
      <c r="X21" s="474"/>
      <c r="Y21" s="999"/>
      <c r="Z21" s="33"/>
      <c r="AA21" s="33"/>
    </row>
    <row r="22" spans="1:27" s="32" customFormat="1" ht="30" customHeight="1">
      <c r="A22" s="1003"/>
      <c r="B22" s="252" t="s">
        <v>171</v>
      </c>
      <c r="C22" s="870"/>
      <c r="D22" s="507"/>
      <c r="E22" s="507">
        <v>4.2</v>
      </c>
      <c r="F22" s="998"/>
      <c r="G22" s="992"/>
      <c r="H22" s="855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989"/>
      <c r="Z22" s="33"/>
      <c r="AA22" s="33"/>
    </row>
    <row r="23" spans="1:27" s="29" customFormat="1" ht="25.5" customHeight="1">
      <c r="A23" s="867" t="s">
        <v>113</v>
      </c>
      <c r="B23" s="250" t="s">
        <v>118</v>
      </c>
      <c r="C23" s="869" t="s">
        <v>188</v>
      </c>
      <c r="D23" s="849">
        <v>9.741</v>
      </c>
      <c r="E23" s="849">
        <v>71.698</v>
      </c>
      <c r="F23" s="996" t="s">
        <v>59</v>
      </c>
      <c r="G23" s="990" t="s">
        <v>74</v>
      </c>
      <c r="H23" s="854">
        <v>154</v>
      </c>
      <c r="I23" s="508">
        <f t="shared" si="0"/>
        <v>0</v>
      </c>
      <c r="J23" s="508">
        <f>J24</f>
        <v>0</v>
      </c>
      <c r="K23" s="508">
        <f>K24</f>
        <v>0</v>
      </c>
      <c r="L23" s="508">
        <f>L24</f>
        <v>0</v>
      </c>
      <c r="M23" s="508">
        <f>N23+O23+P23</f>
        <v>0</v>
      </c>
      <c r="N23" s="508">
        <f>N24</f>
        <v>0</v>
      </c>
      <c r="O23" s="508"/>
      <c r="P23" s="508"/>
      <c r="Q23" s="508">
        <f t="shared" si="1"/>
        <v>0</v>
      </c>
      <c r="R23" s="508"/>
      <c r="S23" s="508">
        <f>S24</f>
        <v>0</v>
      </c>
      <c r="T23" s="508">
        <f>T24</f>
        <v>0</v>
      </c>
      <c r="U23" s="508">
        <f t="shared" si="2"/>
        <v>0</v>
      </c>
      <c r="V23" s="508">
        <f>V24</f>
        <v>0</v>
      </c>
      <c r="W23" s="508">
        <f>W24</f>
        <v>0</v>
      </c>
      <c r="X23" s="508">
        <f>X24</f>
        <v>0</v>
      </c>
      <c r="Y23" s="865"/>
      <c r="Z23" s="28"/>
      <c r="AA23" s="28"/>
    </row>
    <row r="24" spans="1:27" s="32" customFormat="1" ht="43.5" customHeight="1">
      <c r="A24" s="887"/>
      <c r="B24" s="252" t="s">
        <v>170</v>
      </c>
      <c r="C24" s="993"/>
      <c r="D24" s="849"/>
      <c r="E24" s="849"/>
      <c r="F24" s="997"/>
      <c r="G24" s="991"/>
      <c r="H24" s="896"/>
      <c r="I24" s="474">
        <f t="shared" si="0"/>
        <v>0</v>
      </c>
      <c r="J24" s="474"/>
      <c r="K24" s="474"/>
      <c r="L24" s="474"/>
      <c r="M24" s="474">
        <f>N24+O24+P24</f>
        <v>150</v>
      </c>
      <c r="N24" s="474"/>
      <c r="O24" s="474">
        <v>50</v>
      </c>
      <c r="P24" s="474">
        <v>100</v>
      </c>
      <c r="Q24" s="474">
        <f t="shared" si="1"/>
        <v>48</v>
      </c>
      <c r="R24" s="474">
        <v>48</v>
      </c>
      <c r="S24" s="474"/>
      <c r="T24" s="474"/>
      <c r="U24" s="474">
        <f t="shared" si="2"/>
        <v>0</v>
      </c>
      <c r="V24" s="474"/>
      <c r="W24" s="474"/>
      <c r="X24" s="474"/>
      <c r="Y24" s="1000"/>
      <c r="Z24" s="33"/>
      <c r="AA24" s="33"/>
    </row>
    <row r="25" spans="1:27" s="32" customFormat="1" ht="27" customHeight="1">
      <c r="A25" s="868"/>
      <c r="B25" s="252" t="s">
        <v>171</v>
      </c>
      <c r="C25" s="870"/>
      <c r="D25" s="507"/>
      <c r="E25" s="507">
        <v>10.8</v>
      </c>
      <c r="F25" s="998"/>
      <c r="G25" s="992"/>
      <c r="H25" s="855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866"/>
      <c r="Z25" s="33"/>
      <c r="AA25" s="33"/>
    </row>
    <row r="26" spans="1:27" s="29" customFormat="1" ht="35.25" customHeight="1">
      <c r="A26" s="846" t="s">
        <v>117</v>
      </c>
      <c r="B26" s="250" t="s">
        <v>172</v>
      </c>
      <c r="C26" s="864" t="s">
        <v>173</v>
      </c>
      <c r="D26" s="994">
        <v>8.412</v>
      </c>
      <c r="E26" s="994">
        <v>60.562</v>
      </c>
      <c r="F26" s="996" t="s">
        <v>59</v>
      </c>
      <c r="G26" s="853" t="s">
        <v>116</v>
      </c>
      <c r="H26" s="854">
        <v>210</v>
      </c>
      <c r="I26" s="508">
        <f t="shared" si="0"/>
        <v>0</v>
      </c>
      <c r="J26" s="508">
        <f>J28</f>
        <v>0</v>
      </c>
      <c r="K26" s="508">
        <f>K28</f>
        <v>0</v>
      </c>
      <c r="L26" s="508">
        <f>L28</f>
        <v>0</v>
      </c>
      <c r="M26" s="508">
        <f>N26+O26+P26</f>
        <v>0</v>
      </c>
      <c r="N26" s="508">
        <f>N28</f>
        <v>0</v>
      </c>
      <c r="O26" s="508">
        <f>O28</f>
        <v>0</v>
      </c>
      <c r="P26" s="508">
        <f>P28</f>
        <v>0</v>
      </c>
      <c r="Q26" s="508">
        <f t="shared" si="1"/>
        <v>0</v>
      </c>
      <c r="R26" s="508">
        <f>R28</f>
        <v>0</v>
      </c>
      <c r="S26" s="508">
        <f>S28</f>
        <v>0</v>
      </c>
      <c r="T26" s="508">
        <f>T28</f>
        <v>0</v>
      </c>
      <c r="U26" s="508">
        <f t="shared" si="2"/>
        <v>0</v>
      </c>
      <c r="V26" s="508">
        <f>V28</f>
        <v>0</v>
      </c>
      <c r="W26" s="508">
        <f>W28</f>
        <v>0</v>
      </c>
      <c r="X26" s="508">
        <f>X28</f>
        <v>0</v>
      </c>
      <c r="Y26" s="856"/>
      <c r="Z26" s="28"/>
      <c r="AA26" s="28"/>
    </row>
    <row r="27" spans="1:27" s="29" customFormat="1" ht="38.25" customHeight="1">
      <c r="A27" s="846"/>
      <c r="B27" s="252" t="s">
        <v>170</v>
      </c>
      <c r="C27" s="864"/>
      <c r="D27" s="995"/>
      <c r="E27" s="995"/>
      <c r="F27" s="997"/>
      <c r="G27" s="853"/>
      <c r="H27" s="896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889"/>
      <c r="Z27" s="28"/>
      <c r="AA27" s="28"/>
    </row>
    <row r="28" spans="1:27" s="32" customFormat="1" ht="33" customHeight="1">
      <c r="A28" s="846"/>
      <c r="B28" s="252" t="s">
        <v>171</v>
      </c>
      <c r="C28" s="864"/>
      <c r="D28" s="514"/>
      <c r="E28" s="513">
        <v>9.75</v>
      </c>
      <c r="F28" s="998"/>
      <c r="G28" s="853"/>
      <c r="H28" s="855"/>
      <c r="I28" s="474">
        <f t="shared" si="0"/>
        <v>0</v>
      </c>
      <c r="J28" s="474"/>
      <c r="K28" s="474"/>
      <c r="L28" s="474"/>
      <c r="M28" s="474">
        <f>N28+O28+P28</f>
        <v>0</v>
      </c>
      <c r="N28" s="474"/>
      <c r="O28" s="474"/>
      <c r="P28" s="474"/>
      <c r="Q28" s="474">
        <f t="shared" si="1"/>
        <v>0</v>
      </c>
      <c r="R28" s="474"/>
      <c r="S28" s="474"/>
      <c r="T28" s="474"/>
      <c r="U28" s="474">
        <f t="shared" si="2"/>
        <v>0</v>
      </c>
      <c r="V28" s="474"/>
      <c r="W28" s="474"/>
      <c r="X28" s="474"/>
      <c r="Y28" s="857"/>
      <c r="Z28" s="33"/>
      <c r="AA28" s="33"/>
    </row>
    <row r="29" spans="1:27" s="35" customFormat="1" ht="25.5" customHeight="1">
      <c r="A29" s="256"/>
      <c r="B29" s="257" t="s">
        <v>37</v>
      </c>
      <c r="C29" s="258"/>
      <c r="D29" s="259">
        <f>D20+D23+D26</f>
        <v>30.537999999999997</v>
      </c>
      <c r="E29" s="259">
        <f>E20+E23+E26</f>
        <v>219.95</v>
      </c>
      <c r="F29" s="260"/>
      <c r="G29" s="261"/>
      <c r="H29" s="349">
        <f>SUM(H20:H28)</f>
        <v>689</v>
      </c>
      <c r="I29" s="350">
        <f t="shared" si="0"/>
        <v>0</v>
      </c>
      <c r="J29" s="350">
        <f>J18+J20+J23+J26</f>
        <v>0</v>
      </c>
      <c r="K29" s="350">
        <f>K18+K20+K23+K26</f>
        <v>0</v>
      </c>
      <c r="L29" s="350">
        <f>L18+L20+L23+L26</f>
        <v>0</v>
      </c>
      <c r="M29" s="350">
        <f>N29+O29+P29</f>
        <v>177</v>
      </c>
      <c r="N29" s="350">
        <f>N18+N20+N23+N26</f>
        <v>0</v>
      </c>
      <c r="O29" s="350">
        <f>O18+O20+O23+O26</f>
        <v>0</v>
      </c>
      <c r="P29" s="350">
        <f>P18+P20+P23+P26</f>
        <v>177</v>
      </c>
      <c r="Q29" s="350">
        <f t="shared" si="1"/>
        <v>63</v>
      </c>
      <c r="R29" s="350">
        <f>R18+R20+R23+R26</f>
        <v>63</v>
      </c>
      <c r="S29" s="350">
        <f>S18+S20+S23+S26</f>
        <v>0</v>
      </c>
      <c r="T29" s="350">
        <f>T18+T20+T23+T26</f>
        <v>0</v>
      </c>
      <c r="U29" s="350">
        <f t="shared" si="2"/>
        <v>0</v>
      </c>
      <c r="V29" s="350">
        <f>V18+V20+V23+V26</f>
        <v>0</v>
      </c>
      <c r="W29" s="350">
        <f>W18+W20+W23+W26</f>
        <v>0</v>
      </c>
      <c r="X29" s="350">
        <f>X18+X20+X23+X26</f>
        <v>0</v>
      </c>
      <c r="Y29" s="262"/>
      <c r="Z29" s="34"/>
      <c r="AA29" s="34"/>
    </row>
    <row r="30" spans="1:27" s="160" customFormat="1" ht="25.5" customHeight="1">
      <c r="A30" s="263">
        <v>2</v>
      </c>
      <c r="B30" s="264" t="s">
        <v>120</v>
      </c>
      <c r="C30" s="265"/>
      <c r="D30" s="266"/>
      <c r="E30" s="266"/>
      <c r="F30" s="267"/>
      <c r="G30" s="268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269"/>
      <c r="Z30" s="159"/>
      <c r="AA30" s="159"/>
    </row>
    <row r="31" spans="1:27" s="35" customFormat="1" ht="35.25" customHeight="1" hidden="1">
      <c r="A31" s="867" t="s">
        <v>33</v>
      </c>
      <c r="B31" s="250" t="s">
        <v>121</v>
      </c>
      <c r="C31" s="270"/>
      <c r="D31" s="271"/>
      <c r="E31" s="271"/>
      <c r="F31" s="272"/>
      <c r="G31" s="273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274"/>
      <c r="Z31" s="34"/>
      <c r="AA31" s="34"/>
    </row>
    <row r="32" spans="1:27" s="35" customFormat="1" ht="108.75" customHeight="1" hidden="1">
      <c r="A32" s="868"/>
      <c r="B32" s="252" t="s">
        <v>137</v>
      </c>
      <c r="C32" s="426" t="s">
        <v>136</v>
      </c>
      <c r="D32" s="271"/>
      <c r="E32" s="271"/>
      <c r="F32" s="272" t="s">
        <v>59</v>
      </c>
      <c r="G32" s="253" t="s">
        <v>77</v>
      </c>
      <c r="H32" s="511"/>
      <c r="I32" s="512"/>
      <c r="J32" s="512"/>
      <c r="K32" s="512"/>
      <c r="L32" s="512"/>
      <c r="M32" s="512">
        <f>N32+O32+P32</f>
        <v>459</v>
      </c>
      <c r="N32" s="512"/>
      <c r="O32" s="512">
        <v>392</v>
      </c>
      <c r="P32" s="512">
        <v>67</v>
      </c>
      <c r="Q32" s="512">
        <f>R32+S32+T32</f>
        <v>0</v>
      </c>
      <c r="R32" s="512"/>
      <c r="S32" s="512"/>
      <c r="T32" s="512"/>
      <c r="U32" s="512"/>
      <c r="V32" s="512"/>
      <c r="W32" s="512"/>
      <c r="X32" s="512"/>
      <c r="Y32" s="501"/>
      <c r="Z32" s="34"/>
      <c r="AA32" s="34"/>
    </row>
    <row r="33" spans="1:27" s="35" customFormat="1" ht="28.5" customHeight="1" hidden="1">
      <c r="A33" s="867" t="s">
        <v>34</v>
      </c>
      <c r="B33" s="250" t="s">
        <v>126</v>
      </c>
      <c r="C33" s="869" t="s">
        <v>127</v>
      </c>
      <c r="D33" s="871"/>
      <c r="E33" s="871"/>
      <c r="F33" s="871" t="s">
        <v>59</v>
      </c>
      <c r="G33" s="873" t="s">
        <v>128</v>
      </c>
      <c r="H33" s="875">
        <f>I33+M33+Q33+U33</f>
        <v>0</v>
      </c>
      <c r="I33" s="877"/>
      <c r="J33" s="877"/>
      <c r="K33" s="877"/>
      <c r="L33" s="877"/>
      <c r="M33" s="879"/>
      <c r="N33" s="879"/>
      <c r="O33" s="879"/>
      <c r="P33" s="879"/>
      <c r="Q33" s="879">
        <f>R33+S33+T33</f>
        <v>0</v>
      </c>
      <c r="R33" s="879"/>
      <c r="S33" s="881"/>
      <c r="T33" s="877"/>
      <c r="U33" s="877"/>
      <c r="V33" s="877"/>
      <c r="W33" s="877"/>
      <c r="X33" s="877"/>
      <c r="Y33" s="871"/>
      <c r="Z33" s="34"/>
      <c r="AA33" s="34"/>
    </row>
    <row r="34" spans="1:27" s="35" customFormat="1" ht="80.25" customHeight="1" hidden="1">
      <c r="A34" s="868"/>
      <c r="B34" s="275" t="s">
        <v>122</v>
      </c>
      <c r="C34" s="870"/>
      <c r="D34" s="872"/>
      <c r="E34" s="872"/>
      <c r="F34" s="872"/>
      <c r="G34" s="874"/>
      <c r="H34" s="876"/>
      <c r="I34" s="878"/>
      <c r="J34" s="878"/>
      <c r="K34" s="878"/>
      <c r="L34" s="878"/>
      <c r="M34" s="880"/>
      <c r="N34" s="880"/>
      <c r="O34" s="880"/>
      <c r="P34" s="880"/>
      <c r="Q34" s="880"/>
      <c r="R34" s="880"/>
      <c r="S34" s="882"/>
      <c r="T34" s="878"/>
      <c r="U34" s="878"/>
      <c r="V34" s="878"/>
      <c r="W34" s="878"/>
      <c r="X34" s="878"/>
      <c r="Y34" s="872"/>
      <c r="Z34" s="34"/>
      <c r="AA34" s="34"/>
    </row>
    <row r="35" spans="1:27" s="35" customFormat="1" ht="28.5" customHeight="1">
      <c r="A35" s="867" t="s">
        <v>33</v>
      </c>
      <c r="B35" s="250" t="s">
        <v>109</v>
      </c>
      <c r="C35" s="869" t="s">
        <v>129</v>
      </c>
      <c r="D35" s="871">
        <v>0.21</v>
      </c>
      <c r="E35" s="871">
        <v>2.86</v>
      </c>
      <c r="F35" s="871" t="s">
        <v>59</v>
      </c>
      <c r="G35" s="873" t="s">
        <v>77</v>
      </c>
      <c r="H35" s="875">
        <v>80</v>
      </c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9"/>
      <c r="T35" s="877"/>
      <c r="U35" s="877"/>
      <c r="V35" s="877"/>
      <c r="W35" s="877"/>
      <c r="X35" s="877"/>
      <c r="Y35" s="871"/>
      <c r="Z35" s="34"/>
      <c r="AA35" s="34"/>
    </row>
    <row r="36" spans="1:27" s="35" customFormat="1" ht="80.25" customHeight="1">
      <c r="A36" s="868"/>
      <c r="B36" s="275" t="s">
        <v>174</v>
      </c>
      <c r="C36" s="870"/>
      <c r="D36" s="872"/>
      <c r="E36" s="872"/>
      <c r="F36" s="872"/>
      <c r="G36" s="874"/>
      <c r="H36" s="876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80"/>
      <c r="T36" s="878"/>
      <c r="U36" s="878"/>
      <c r="V36" s="878"/>
      <c r="W36" s="878"/>
      <c r="X36" s="878"/>
      <c r="Y36" s="872"/>
      <c r="Z36" s="34"/>
      <c r="AA36" s="34"/>
    </row>
    <row r="37" spans="1:27" s="35" customFormat="1" ht="25.5" customHeight="1">
      <c r="A37" s="276"/>
      <c r="B37" s="277" t="s">
        <v>130</v>
      </c>
      <c r="C37" s="278"/>
      <c r="D37" s="279">
        <f>SUM(D32:D36)</f>
        <v>0.21</v>
      </c>
      <c r="E37" s="279">
        <f>SUM(E32:E36)</f>
        <v>2.86</v>
      </c>
      <c r="F37" s="280"/>
      <c r="G37" s="281"/>
      <c r="H37" s="370">
        <f>H35</f>
        <v>80</v>
      </c>
      <c r="I37" s="371"/>
      <c r="J37" s="371"/>
      <c r="K37" s="371"/>
      <c r="L37" s="371"/>
      <c r="M37" s="371">
        <f>N37+O37+P37</f>
        <v>459</v>
      </c>
      <c r="N37" s="371">
        <f>N32+N33+N35</f>
        <v>0</v>
      </c>
      <c r="O37" s="371">
        <f>O32+O33+O35</f>
        <v>392</v>
      </c>
      <c r="P37" s="371">
        <f>P32+P33+P35</f>
        <v>67</v>
      </c>
      <c r="Q37" s="371">
        <f>R37+S37+T37</f>
        <v>0</v>
      </c>
      <c r="R37" s="371">
        <f>R32+R33+R35</f>
        <v>0</v>
      </c>
      <c r="S37" s="371"/>
      <c r="T37" s="371"/>
      <c r="U37" s="371"/>
      <c r="V37" s="371"/>
      <c r="W37" s="371"/>
      <c r="X37" s="371"/>
      <c r="Y37" s="282"/>
      <c r="Z37" s="34"/>
      <c r="AA37" s="34"/>
    </row>
    <row r="38" spans="1:27" s="29" customFormat="1" ht="25.5" customHeight="1">
      <c r="A38" s="283">
        <v>3</v>
      </c>
      <c r="B38" s="284" t="s">
        <v>29</v>
      </c>
      <c r="C38" s="285"/>
      <c r="D38" s="283"/>
      <c r="E38" s="283"/>
      <c r="F38" s="286"/>
      <c r="G38" s="287"/>
      <c r="H38" s="477">
        <f>I38+M38+Q38+U38</f>
        <v>0</v>
      </c>
      <c r="I38" s="477">
        <f t="shared" si="0"/>
        <v>0</v>
      </c>
      <c r="J38" s="477"/>
      <c r="K38" s="477"/>
      <c r="L38" s="477"/>
      <c r="M38" s="477">
        <f>N38+O38+P38</f>
        <v>0</v>
      </c>
      <c r="N38" s="477"/>
      <c r="O38" s="477"/>
      <c r="P38" s="477"/>
      <c r="Q38" s="477">
        <f t="shared" si="1"/>
        <v>0</v>
      </c>
      <c r="R38" s="477"/>
      <c r="S38" s="477"/>
      <c r="T38" s="477"/>
      <c r="U38" s="477">
        <f t="shared" si="2"/>
        <v>0</v>
      </c>
      <c r="V38" s="477"/>
      <c r="W38" s="477"/>
      <c r="X38" s="477"/>
      <c r="Y38" s="288"/>
      <c r="Z38" s="28"/>
      <c r="AA38" s="28"/>
    </row>
    <row r="39" spans="1:27" s="29" customFormat="1" ht="39.75" customHeight="1">
      <c r="A39" s="846" t="s">
        <v>38</v>
      </c>
      <c r="B39" s="250" t="s">
        <v>172</v>
      </c>
      <c r="C39" s="867" t="s">
        <v>177</v>
      </c>
      <c r="D39" s="289"/>
      <c r="E39" s="290"/>
      <c r="F39" s="850" t="s">
        <v>59</v>
      </c>
      <c r="G39" s="888" t="s">
        <v>63</v>
      </c>
      <c r="H39" s="859">
        <v>112</v>
      </c>
      <c r="I39" s="883"/>
      <c r="J39" s="883"/>
      <c r="K39" s="883"/>
      <c r="L39" s="883"/>
      <c r="M39" s="883">
        <f>N39+O39+P39</f>
        <v>0</v>
      </c>
      <c r="N39" s="883"/>
      <c r="O39" s="883"/>
      <c r="P39" s="883"/>
      <c r="Q39" s="886">
        <f t="shared" si="1"/>
        <v>96</v>
      </c>
      <c r="R39" s="886">
        <v>32</v>
      </c>
      <c r="S39" s="886">
        <v>64</v>
      </c>
      <c r="T39" s="886"/>
      <c r="U39" s="886">
        <f>V39+W39+X39</f>
        <v>0</v>
      </c>
      <c r="V39" s="886"/>
      <c r="W39" s="886"/>
      <c r="X39" s="886"/>
      <c r="Y39" s="856"/>
      <c r="Z39" s="28"/>
      <c r="AA39" s="28"/>
    </row>
    <row r="40" spans="1:27" s="32" customFormat="1" ht="57" customHeight="1">
      <c r="A40" s="846"/>
      <c r="B40" s="252" t="s">
        <v>175</v>
      </c>
      <c r="C40" s="887"/>
      <c r="D40" s="249">
        <v>0.0456</v>
      </c>
      <c r="E40" s="291"/>
      <c r="F40" s="850"/>
      <c r="G40" s="888"/>
      <c r="H40" s="859"/>
      <c r="I40" s="884"/>
      <c r="J40" s="884"/>
      <c r="K40" s="884"/>
      <c r="L40" s="884"/>
      <c r="M40" s="884"/>
      <c r="N40" s="884"/>
      <c r="O40" s="884"/>
      <c r="P40" s="884"/>
      <c r="Q40" s="886"/>
      <c r="R40" s="886"/>
      <c r="S40" s="886"/>
      <c r="T40" s="886"/>
      <c r="U40" s="886"/>
      <c r="V40" s="886"/>
      <c r="W40" s="886"/>
      <c r="X40" s="886"/>
      <c r="Y40" s="889"/>
      <c r="Z40" s="33"/>
      <c r="AA40" s="33"/>
    </row>
    <row r="41" spans="1:27" s="32" customFormat="1" ht="43.5" customHeight="1">
      <c r="A41" s="846"/>
      <c r="B41" s="252" t="s">
        <v>176</v>
      </c>
      <c r="C41" s="868"/>
      <c r="D41" s="292"/>
      <c r="E41" s="293">
        <v>0.087</v>
      </c>
      <c r="F41" s="850"/>
      <c r="G41" s="888"/>
      <c r="H41" s="859"/>
      <c r="I41" s="885"/>
      <c r="J41" s="885"/>
      <c r="K41" s="885"/>
      <c r="L41" s="885"/>
      <c r="M41" s="885"/>
      <c r="N41" s="885"/>
      <c r="O41" s="885"/>
      <c r="P41" s="885"/>
      <c r="Q41" s="886"/>
      <c r="R41" s="886"/>
      <c r="S41" s="886"/>
      <c r="T41" s="886"/>
      <c r="U41" s="886"/>
      <c r="V41" s="886"/>
      <c r="W41" s="886"/>
      <c r="X41" s="886"/>
      <c r="Y41" s="857"/>
      <c r="Z41" s="33"/>
      <c r="AA41" s="33"/>
    </row>
    <row r="42" spans="1:27" s="32" customFormat="1" ht="30" customHeight="1">
      <c r="A42" s="846" t="s">
        <v>57</v>
      </c>
      <c r="B42" s="250" t="s">
        <v>126</v>
      </c>
      <c r="C42" s="867" t="s">
        <v>131</v>
      </c>
      <c r="D42" s="289"/>
      <c r="E42" s="290"/>
      <c r="F42" s="850" t="s">
        <v>59</v>
      </c>
      <c r="G42" s="888" t="s">
        <v>128</v>
      </c>
      <c r="H42" s="854">
        <v>224</v>
      </c>
      <c r="I42" s="509">
        <f>J42+K42+L42</f>
        <v>0</v>
      </c>
      <c r="J42" s="509"/>
      <c r="K42" s="509"/>
      <c r="L42" s="509"/>
      <c r="M42" s="509">
        <f>N42+O42+P42</f>
        <v>23</v>
      </c>
      <c r="N42" s="509"/>
      <c r="O42" s="509">
        <v>9</v>
      </c>
      <c r="P42" s="509">
        <v>14</v>
      </c>
      <c r="Q42" s="509">
        <f>R42+S42+T42</f>
        <v>27</v>
      </c>
      <c r="R42" s="509">
        <v>7</v>
      </c>
      <c r="S42" s="509">
        <v>20</v>
      </c>
      <c r="T42" s="509"/>
      <c r="U42" s="509">
        <f>V42+W42+X42</f>
        <v>0</v>
      </c>
      <c r="V42" s="509"/>
      <c r="W42" s="509"/>
      <c r="X42" s="509"/>
      <c r="Y42" s="856"/>
      <c r="Z42" s="33"/>
      <c r="AA42" s="33"/>
    </row>
    <row r="43" spans="1:27" s="32" customFormat="1" ht="40.5" customHeight="1">
      <c r="A43" s="846"/>
      <c r="B43" s="252" t="s">
        <v>65</v>
      </c>
      <c r="C43" s="887"/>
      <c r="D43" s="249">
        <v>28.3</v>
      </c>
      <c r="E43" s="291"/>
      <c r="F43" s="850"/>
      <c r="G43" s="888"/>
      <c r="H43" s="896"/>
      <c r="I43" s="509">
        <f>J43+K43+L43</f>
        <v>0</v>
      </c>
      <c r="J43" s="509"/>
      <c r="K43" s="509"/>
      <c r="L43" s="509"/>
      <c r="M43" s="509">
        <f>N43+O43+P43</f>
        <v>0</v>
      </c>
      <c r="N43" s="509"/>
      <c r="O43" s="509"/>
      <c r="P43" s="509"/>
      <c r="Q43" s="509">
        <f>R43+S43+T43</f>
        <v>0</v>
      </c>
      <c r="R43" s="509"/>
      <c r="S43" s="509"/>
      <c r="T43" s="509"/>
      <c r="U43" s="509">
        <f>V43+W43+X43</f>
        <v>0</v>
      </c>
      <c r="V43" s="509"/>
      <c r="W43" s="509"/>
      <c r="X43" s="509"/>
      <c r="Y43" s="889"/>
      <c r="Z43" s="33"/>
      <c r="AA43" s="33"/>
    </row>
    <row r="44" spans="1:27" s="32" customFormat="1" ht="35.25" customHeight="1">
      <c r="A44" s="846"/>
      <c r="B44" s="252" t="s">
        <v>66</v>
      </c>
      <c r="C44" s="868"/>
      <c r="D44" s="292"/>
      <c r="E44" s="293">
        <v>87</v>
      </c>
      <c r="F44" s="850"/>
      <c r="G44" s="888"/>
      <c r="H44" s="855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857"/>
      <c r="Z44" s="33"/>
      <c r="AA44" s="33"/>
    </row>
    <row r="45" spans="1:27" s="35" customFormat="1" ht="25.5" customHeight="1">
      <c r="A45" s="294"/>
      <c r="B45" s="295" t="s">
        <v>39</v>
      </c>
      <c r="C45" s="296"/>
      <c r="D45" s="297">
        <f>D40+D42</f>
        <v>0.0456</v>
      </c>
      <c r="E45" s="298">
        <f>E41+E42</f>
        <v>0.087</v>
      </c>
      <c r="F45" s="299"/>
      <c r="G45" s="300"/>
      <c r="H45" s="388">
        <f>H39+H42</f>
        <v>336</v>
      </c>
      <c r="I45" s="378">
        <f aca="true" t="shared" si="3" ref="I45:W45">I39+I42</f>
        <v>0</v>
      </c>
      <c r="J45" s="378">
        <f t="shared" si="3"/>
        <v>0</v>
      </c>
      <c r="K45" s="378">
        <f t="shared" si="3"/>
        <v>0</v>
      </c>
      <c r="L45" s="378">
        <f t="shared" si="3"/>
        <v>0</v>
      </c>
      <c r="M45" s="378">
        <f t="shared" si="3"/>
        <v>23</v>
      </c>
      <c r="N45" s="378">
        <f t="shared" si="3"/>
        <v>0</v>
      </c>
      <c r="O45" s="378">
        <f t="shared" si="3"/>
        <v>9</v>
      </c>
      <c r="P45" s="378">
        <f t="shared" si="3"/>
        <v>14</v>
      </c>
      <c r="Q45" s="378">
        <f t="shared" si="3"/>
        <v>123</v>
      </c>
      <c r="R45" s="378">
        <f t="shared" si="3"/>
        <v>39</v>
      </c>
      <c r="S45" s="378">
        <f t="shared" si="3"/>
        <v>84</v>
      </c>
      <c r="T45" s="378">
        <f t="shared" si="3"/>
        <v>0</v>
      </c>
      <c r="U45" s="378">
        <f t="shared" si="3"/>
        <v>0</v>
      </c>
      <c r="V45" s="378">
        <f t="shared" si="3"/>
        <v>0</v>
      </c>
      <c r="W45" s="378">
        <f t="shared" si="3"/>
        <v>0</v>
      </c>
      <c r="X45" s="378">
        <f>X39+X42</f>
        <v>0</v>
      </c>
      <c r="Y45" s="301"/>
      <c r="Z45" s="34"/>
      <c r="AA45" s="34"/>
    </row>
    <row r="46" spans="1:27" s="30" customFormat="1" ht="24" customHeight="1">
      <c r="A46" s="241">
        <v>4</v>
      </c>
      <c r="B46" s="242" t="s">
        <v>45</v>
      </c>
      <c r="C46" s="243"/>
      <c r="D46" s="244"/>
      <c r="E46" s="244"/>
      <c r="F46" s="241"/>
      <c r="G46" s="245"/>
      <c r="H46" s="478">
        <f>I46+M46+Q46+U46</f>
        <v>0</v>
      </c>
      <c r="I46" s="479">
        <f aca="true" t="shared" si="4" ref="I46:I56">J46+K46+L46</f>
        <v>0</v>
      </c>
      <c r="J46" s="480"/>
      <c r="K46" s="479"/>
      <c r="L46" s="479"/>
      <c r="M46" s="479">
        <f>N46+O46+P46</f>
        <v>0</v>
      </c>
      <c r="N46" s="480"/>
      <c r="O46" s="479"/>
      <c r="P46" s="479"/>
      <c r="Q46" s="479">
        <f>R46+S46+T46</f>
        <v>0</v>
      </c>
      <c r="R46" s="480"/>
      <c r="S46" s="479"/>
      <c r="T46" s="479"/>
      <c r="U46" s="479">
        <f>V46+W46+X46</f>
        <v>0</v>
      </c>
      <c r="V46" s="480"/>
      <c r="W46" s="479"/>
      <c r="X46" s="479"/>
      <c r="Y46" s="248"/>
      <c r="Z46" s="31"/>
      <c r="AA46" s="31"/>
    </row>
    <row r="47" spans="1:27" s="30" customFormat="1" ht="34.5" customHeight="1">
      <c r="A47" s="846" t="s">
        <v>41</v>
      </c>
      <c r="B47" s="250" t="s">
        <v>109</v>
      </c>
      <c r="C47" s="864" t="s">
        <v>179</v>
      </c>
      <c r="D47" s="846" t="s">
        <v>133</v>
      </c>
      <c r="E47" s="846"/>
      <c r="F47" s="897" t="s">
        <v>59</v>
      </c>
      <c r="G47" s="898" t="s">
        <v>128</v>
      </c>
      <c r="H47" s="859">
        <v>15</v>
      </c>
      <c r="I47" s="886"/>
      <c r="J47" s="886"/>
      <c r="K47" s="886"/>
      <c r="L47" s="886"/>
      <c r="M47" s="899">
        <f>N47+O47+P47</f>
        <v>0</v>
      </c>
      <c r="N47" s="899"/>
      <c r="O47" s="899"/>
      <c r="P47" s="899"/>
      <c r="Q47" s="886">
        <f>R47+S47+T47</f>
        <v>0</v>
      </c>
      <c r="R47" s="886"/>
      <c r="S47" s="886"/>
      <c r="T47" s="886"/>
      <c r="U47" s="886">
        <f>V47+W47+X47</f>
        <v>0</v>
      </c>
      <c r="V47" s="886"/>
      <c r="W47" s="886"/>
      <c r="X47" s="886"/>
      <c r="Y47" s="900"/>
      <c r="Z47" s="31"/>
      <c r="AA47" s="31"/>
    </row>
    <row r="48" spans="1:27" s="30" customFormat="1" ht="34.5" customHeight="1">
      <c r="A48" s="846"/>
      <c r="B48" s="252" t="s">
        <v>178</v>
      </c>
      <c r="C48" s="864"/>
      <c r="D48" s="846"/>
      <c r="E48" s="846"/>
      <c r="F48" s="897"/>
      <c r="G48" s="898"/>
      <c r="H48" s="859"/>
      <c r="I48" s="886"/>
      <c r="J48" s="886"/>
      <c r="K48" s="886"/>
      <c r="L48" s="886"/>
      <c r="M48" s="899"/>
      <c r="N48" s="899"/>
      <c r="O48" s="899"/>
      <c r="P48" s="899"/>
      <c r="Q48" s="886"/>
      <c r="R48" s="886"/>
      <c r="S48" s="886"/>
      <c r="T48" s="886"/>
      <c r="U48" s="886"/>
      <c r="V48" s="886"/>
      <c r="W48" s="886"/>
      <c r="X48" s="886"/>
      <c r="Y48" s="900"/>
      <c r="Z48" s="31"/>
      <c r="AA48" s="31"/>
    </row>
    <row r="49" spans="1:27" s="30" customFormat="1" ht="34.5" customHeight="1">
      <c r="A49" s="846" t="s">
        <v>42</v>
      </c>
      <c r="B49" s="250" t="s">
        <v>109</v>
      </c>
      <c r="C49" s="901" t="s">
        <v>183</v>
      </c>
      <c r="D49" s="902" t="s">
        <v>104</v>
      </c>
      <c r="E49" s="902"/>
      <c r="F49" s="897" t="s">
        <v>59</v>
      </c>
      <c r="G49" s="902" t="s">
        <v>74</v>
      </c>
      <c r="H49" s="859">
        <v>5</v>
      </c>
      <c r="I49" s="903">
        <f t="shared" si="4"/>
        <v>0</v>
      </c>
      <c r="J49" s="903"/>
      <c r="K49" s="903"/>
      <c r="L49" s="903"/>
      <c r="M49" s="903">
        <f>N49+O49+P49</f>
        <v>0</v>
      </c>
      <c r="N49" s="903"/>
      <c r="O49" s="903"/>
      <c r="P49" s="903"/>
      <c r="Q49" s="903">
        <f>R49+S49+T49</f>
        <v>0</v>
      </c>
      <c r="R49" s="903"/>
      <c r="S49" s="903"/>
      <c r="T49" s="903"/>
      <c r="U49" s="903">
        <f>V49+W49</f>
        <v>0</v>
      </c>
      <c r="V49" s="903"/>
      <c r="W49" s="903"/>
      <c r="X49" s="903"/>
      <c r="Y49" s="902"/>
      <c r="Z49" s="31"/>
      <c r="AA49" s="31"/>
    </row>
    <row r="50" spans="1:27" s="30" customFormat="1" ht="44.25" customHeight="1">
      <c r="A50" s="846"/>
      <c r="B50" s="252" t="s">
        <v>180</v>
      </c>
      <c r="C50" s="901"/>
      <c r="D50" s="902"/>
      <c r="E50" s="902"/>
      <c r="F50" s="897"/>
      <c r="G50" s="902"/>
      <c r="H50" s="859"/>
      <c r="I50" s="903"/>
      <c r="J50" s="903"/>
      <c r="K50" s="903"/>
      <c r="L50" s="903"/>
      <c r="M50" s="903"/>
      <c r="N50" s="903"/>
      <c r="O50" s="903"/>
      <c r="P50" s="903"/>
      <c r="Q50" s="903"/>
      <c r="R50" s="903"/>
      <c r="S50" s="903"/>
      <c r="T50" s="903"/>
      <c r="U50" s="903"/>
      <c r="V50" s="903"/>
      <c r="W50" s="903"/>
      <c r="X50" s="903"/>
      <c r="Y50" s="902"/>
      <c r="Z50" s="31"/>
      <c r="AA50" s="31"/>
    </row>
    <row r="51" spans="1:27" s="30" customFormat="1" ht="34.5" customHeight="1">
      <c r="A51" s="846" t="s">
        <v>43</v>
      </c>
      <c r="B51" s="250" t="s">
        <v>140</v>
      </c>
      <c r="C51" s="901" t="s">
        <v>182</v>
      </c>
      <c r="D51" s="902" t="s">
        <v>104</v>
      </c>
      <c r="E51" s="902"/>
      <c r="F51" s="897" t="s">
        <v>59</v>
      </c>
      <c r="G51" s="902" t="s">
        <v>74</v>
      </c>
      <c r="H51" s="859">
        <v>5</v>
      </c>
      <c r="I51" s="903">
        <f>J51+K51+L51</f>
        <v>0</v>
      </c>
      <c r="J51" s="903"/>
      <c r="K51" s="903"/>
      <c r="L51" s="903"/>
      <c r="M51" s="903">
        <f>N51+O51+P51</f>
        <v>0</v>
      </c>
      <c r="N51" s="903"/>
      <c r="O51" s="903"/>
      <c r="P51" s="903"/>
      <c r="Q51" s="903">
        <f>R51+S51+T51</f>
        <v>0</v>
      </c>
      <c r="R51" s="903"/>
      <c r="S51" s="903"/>
      <c r="T51" s="903"/>
      <c r="U51" s="903">
        <f>V51+W51</f>
        <v>0</v>
      </c>
      <c r="V51" s="903"/>
      <c r="W51" s="903"/>
      <c r="X51" s="903"/>
      <c r="Y51" s="902"/>
      <c r="Z51" s="31"/>
      <c r="AA51" s="31"/>
    </row>
    <row r="52" spans="1:27" s="30" customFormat="1" ht="42" customHeight="1">
      <c r="A52" s="846"/>
      <c r="B52" s="252" t="s">
        <v>180</v>
      </c>
      <c r="C52" s="901"/>
      <c r="D52" s="902"/>
      <c r="E52" s="902"/>
      <c r="F52" s="897"/>
      <c r="G52" s="902"/>
      <c r="H52" s="859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2"/>
      <c r="Z52" s="31"/>
      <c r="AA52" s="31"/>
    </row>
    <row r="53" spans="1:27" s="30" customFormat="1" ht="34.5" customHeight="1">
      <c r="A53" s="867" t="s">
        <v>56</v>
      </c>
      <c r="B53" s="250" t="s">
        <v>172</v>
      </c>
      <c r="C53" s="1013" t="s">
        <v>184</v>
      </c>
      <c r="D53" s="1013" t="s">
        <v>186</v>
      </c>
      <c r="E53" s="1013"/>
      <c r="F53" s="897" t="s">
        <v>59</v>
      </c>
      <c r="G53" s="902" t="s">
        <v>116</v>
      </c>
      <c r="H53" s="1015">
        <v>30</v>
      </c>
      <c r="I53" s="481">
        <f t="shared" si="4"/>
        <v>0</v>
      </c>
      <c r="J53" s="483"/>
      <c r="K53" s="483"/>
      <c r="L53" s="483"/>
      <c r="M53" s="481">
        <f>N53+O53+P53</f>
        <v>0</v>
      </c>
      <c r="N53" s="483"/>
      <c r="O53" s="483"/>
      <c r="P53" s="483"/>
      <c r="Q53" s="483">
        <f>R53+S53+T53</f>
        <v>0</v>
      </c>
      <c r="R53" s="483"/>
      <c r="S53" s="483"/>
      <c r="T53" s="483"/>
      <c r="U53" s="481"/>
      <c r="V53" s="483"/>
      <c r="W53" s="483"/>
      <c r="X53" s="481"/>
      <c r="Y53" s="254"/>
      <c r="Z53" s="31"/>
      <c r="AA53" s="31"/>
    </row>
    <row r="54" spans="1:27" s="30" customFormat="1" ht="34.5" customHeight="1">
      <c r="A54" s="868"/>
      <c r="B54" s="252" t="s">
        <v>185</v>
      </c>
      <c r="C54" s="1014"/>
      <c r="D54" s="1014"/>
      <c r="E54" s="1014"/>
      <c r="F54" s="897"/>
      <c r="G54" s="902"/>
      <c r="H54" s="1016"/>
      <c r="I54" s="481">
        <f t="shared" si="4"/>
        <v>0</v>
      </c>
      <c r="J54" s="483"/>
      <c r="K54" s="483"/>
      <c r="L54" s="483"/>
      <c r="M54" s="481"/>
      <c r="N54" s="483"/>
      <c r="O54" s="483"/>
      <c r="P54" s="483"/>
      <c r="Q54" s="483">
        <f>R54+S54+T54</f>
        <v>0</v>
      </c>
      <c r="R54" s="483"/>
      <c r="S54" s="483"/>
      <c r="T54" s="483"/>
      <c r="U54" s="481"/>
      <c r="V54" s="483"/>
      <c r="W54" s="483"/>
      <c r="X54" s="481"/>
      <c r="Y54" s="303"/>
      <c r="Z54" s="31"/>
      <c r="AA54" s="31"/>
    </row>
    <row r="55" spans="1:27" s="30" customFormat="1" ht="34.5" customHeight="1" hidden="1">
      <c r="A55" s="249" t="s">
        <v>55</v>
      </c>
      <c r="B55" s="250"/>
      <c r="C55" s="302"/>
      <c r="D55" s="302"/>
      <c r="E55" s="302"/>
      <c r="F55" s="289"/>
      <c r="G55" s="302"/>
      <c r="H55" s="482">
        <f>I55+M55+Q55+U55</f>
        <v>0</v>
      </c>
      <c r="I55" s="481">
        <f t="shared" si="4"/>
        <v>0</v>
      </c>
      <c r="J55" s="483"/>
      <c r="K55" s="483"/>
      <c r="L55" s="483"/>
      <c r="M55" s="481">
        <f>N55+O55+P55</f>
        <v>0</v>
      </c>
      <c r="N55" s="483"/>
      <c r="O55" s="483"/>
      <c r="P55" s="483"/>
      <c r="Q55" s="483">
        <f>R55+S55+T55</f>
        <v>0</v>
      </c>
      <c r="R55" s="483"/>
      <c r="S55" s="483"/>
      <c r="T55" s="483"/>
      <c r="U55" s="481"/>
      <c r="V55" s="483"/>
      <c r="W55" s="483"/>
      <c r="X55" s="481"/>
      <c r="Y55" s="254"/>
      <c r="Z55" s="31"/>
      <c r="AA55" s="31"/>
    </row>
    <row r="56" spans="1:27" s="30" customFormat="1" ht="34.5" customHeight="1" hidden="1">
      <c r="A56" s="249"/>
      <c r="B56" s="252"/>
      <c r="C56" s="302"/>
      <c r="D56" s="302"/>
      <c r="E56" s="302"/>
      <c r="F56" s="302"/>
      <c r="G56" s="302"/>
      <c r="H56" s="482"/>
      <c r="I56" s="481">
        <f t="shared" si="4"/>
        <v>0</v>
      </c>
      <c r="J56" s="483"/>
      <c r="K56" s="483"/>
      <c r="L56" s="483"/>
      <c r="M56" s="481"/>
      <c r="N56" s="483"/>
      <c r="O56" s="483"/>
      <c r="P56" s="483"/>
      <c r="Q56" s="483">
        <f>R56+S56+T56</f>
        <v>0</v>
      </c>
      <c r="R56" s="483"/>
      <c r="S56" s="483"/>
      <c r="T56" s="483"/>
      <c r="U56" s="481"/>
      <c r="V56" s="483"/>
      <c r="W56" s="483"/>
      <c r="X56" s="481"/>
      <c r="Y56" s="303"/>
      <c r="Z56" s="31"/>
      <c r="AA56" s="31"/>
    </row>
    <row r="57" spans="1:27" s="30" customFormat="1" ht="34.5" customHeight="1" hidden="1">
      <c r="A57" s="249"/>
      <c r="B57" s="250"/>
      <c r="C57" s="302"/>
      <c r="D57" s="302"/>
      <c r="E57" s="302"/>
      <c r="F57" s="302"/>
      <c r="G57" s="302"/>
      <c r="H57" s="482"/>
      <c r="I57" s="481"/>
      <c r="J57" s="483"/>
      <c r="K57" s="483"/>
      <c r="L57" s="483"/>
      <c r="M57" s="481"/>
      <c r="N57" s="483"/>
      <c r="O57" s="483"/>
      <c r="P57" s="483"/>
      <c r="Q57" s="483"/>
      <c r="R57" s="483"/>
      <c r="S57" s="483"/>
      <c r="T57" s="483"/>
      <c r="U57" s="481"/>
      <c r="V57" s="483"/>
      <c r="W57" s="483"/>
      <c r="X57" s="481"/>
      <c r="Y57" s="303"/>
      <c r="Z57" s="31"/>
      <c r="AA57" s="31"/>
    </row>
    <row r="58" spans="1:27" s="30" customFormat="1" ht="34.5" customHeight="1" hidden="1">
      <c r="A58" s="249"/>
      <c r="B58" s="250"/>
      <c r="C58" s="302"/>
      <c r="D58" s="302"/>
      <c r="E58" s="302"/>
      <c r="F58" s="302"/>
      <c r="G58" s="302"/>
      <c r="H58" s="482"/>
      <c r="I58" s="481"/>
      <c r="J58" s="483"/>
      <c r="K58" s="483"/>
      <c r="L58" s="483"/>
      <c r="M58" s="481"/>
      <c r="N58" s="483"/>
      <c r="O58" s="483"/>
      <c r="P58" s="483"/>
      <c r="Q58" s="483"/>
      <c r="R58" s="483"/>
      <c r="S58" s="483"/>
      <c r="T58" s="483"/>
      <c r="U58" s="481"/>
      <c r="V58" s="483"/>
      <c r="W58" s="483"/>
      <c r="X58" s="481"/>
      <c r="Y58" s="303"/>
      <c r="Z58" s="31"/>
      <c r="AA58" s="31"/>
    </row>
    <row r="59" spans="1:27" s="30" customFormat="1" ht="34.5" customHeight="1" hidden="1">
      <c r="A59" s="249"/>
      <c r="B59" s="250"/>
      <c r="C59" s="302"/>
      <c r="D59" s="302"/>
      <c r="E59" s="302"/>
      <c r="F59" s="302"/>
      <c r="G59" s="302"/>
      <c r="H59" s="482"/>
      <c r="I59" s="481"/>
      <c r="J59" s="483"/>
      <c r="K59" s="483"/>
      <c r="L59" s="483"/>
      <c r="M59" s="481"/>
      <c r="N59" s="483"/>
      <c r="O59" s="483"/>
      <c r="P59" s="483"/>
      <c r="Q59" s="483"/>
      <c r="R59" s="483"/>
      <c r="S59" s="483"/>
      <c r="T59" s="483"/>
      <c r="U59" s="481"/>
      <c r="V59" s="483"/>
      <c r="W59" s="483"/>
      <c r="X59" s="481"/>
      <c r="Y59" s="303"/>
      <c r="Z59" s="31"/>
      <c r="AA59" s="31"/>
    </row>
    <row r="60" spans="1:27" s="30" customFormat="1" ht="34.5" customHeight="1" hidden="1">
      <c r="A60" s="249"/>
      <c r="B60" s="250"/>
      <c r="C60" s="302"/>
      <c r="D60" s="302"/>
      <c r="E60" s="302"/>
      <c r="F60" s="302"/>
      <c r="G60" s="302"/>
      <c r="H60" s="482"/>
      <c r="I60" s="481"/>
      <c r="J60" s="483"/>
      <c r="K60" s="483"/>
      <c r="L60" s="483"/>
      <c r="M60" s="481"/>
      <c r="N60" s="483"/>
      <c r="O60" s="483"/>
      <c r="P60" s="483"/>
      <c r="Q60" s="483"/>
      <c r="R60" s="483"/>
      <c r="S60" s="483"/>
      <c r="T60" s="483"/>
      <c r="U60" s="481"/>
      <c r="V60" s="483"/>
      <c r="W60" s="483"/>
      <c r="X60" s="481"/>
      <c r="Y60" s="303"/>
      <c r="Z60" s="31"/>
      <c r="AA60" s="31"/>
    </row>
    <row r="61" spans="1:27" s="30" customFormat="1" ht="34.5" customHeight="1" hidden="1">
      <c r="A61" s="249"/>
      <c r="B61" s="250"/>
      <c r="C61" s="302"/>
      <c r="D61" s="302"/>
      <c r="E61" s="302"/>
      <c r="F61" s="302"/>
      <c r="G61" s="302"/>
      <c r="H61" s="482"/>
      <c r="I61" s="481"/>
      <c r="J61" s="483"/>
      <c r="K61" s="483"/>
      <c r="L61" s="483"/>
      <c r="M61" s="481"/>
      <c r="N61" s="483"/>
      <c r="O61" s="483"/>
      <c r="P61" s="483"/>
      <c r="Q61" s="483"/>
      <c r="R61" s="483"/>
      <c r="S61" s="483"/>
      <c r="T61" s="483"/>
      <c r="U61" s="481"/>
      <c r="V61" s="483"/>
      <c r="W61" s="483"/>
      <c r="X61" s="481"/>
      <c r="Y61" s="303"/>
      <c r="Z61" s="31"/>
      <c r="AA61" s="31"/>
    </row>
    <row r="62" spans="1:27" s="30" customFormat="1" ht="34.5" customHeight="1" hidden="1">
      <c r="A62" s="249"/>
      <c r="B62" s="250"/>
      <c r="C62" s="302"/>
      <c r="D62" s="302"/>
      <c r="E62" s="302"/>
      <c r="F62" s="302"/>
      <c r="G62" s="302"/>
      <c r="H62" s="482"/>
      <c r="I62" s="481"/>
      <c r="J62" s="483"/>
      <c r="K62" s="483"/>
      <c r="L62" s="483"/>
      <c r="M62" s="481"/>
      <c r="N62" s="483"/>
      <c r="O62" s="483"/>
      <c r="P62" s="483"/>
      <c r="Q62" s="483"/>
      <c r="R62" s="483"/>
      <c r="S62" s="483"/>
      <c r="T62" s="483"/>
      <c r="U62" s="481"/>
      <c r="V62" s="483"/>
      <c r="W62" s="483"/>
      <c r="X62" s="481"/>
      <c r="Y62" s="303"/>
      <c r="Z62" s="31"/>
      <c r="AA62" s="31"/>
    </row>
    <row r="63" spans="1:27" s="17" customFormat="1" ht="45" customHeight="1" hidden="1">
      <c r="A63" s="249"/>
      <c r="B63" s="304"/>
      <c r="C63" s="302"/>
      <c r="D63" s="302"/>
      <c r="E63" s="302"/>
      <c r="F63" s="302"/>
      <c r="G63" s="302"/>
      <c r="H63" s="484">
        <f>I63+M63+Q63+U63</f>
        <v>0</v>
      </c>
      <c r="I63" s="485">
        <f>J63+K63+L63</f>
        <v>0</v>
      </c>
      <c r="J63" s="486"/>
      <c r="K63" s="485"/>
      <c r="L63" s="485"/>
      <c r="M63" s="485">
        <f>N63+O63+P63</f>
        <v>0</v>
      </c>
      <c r="N63" s="486"/>
      <c r="O63" s="485"/>
      <c r="P63" s="485"/>
      <c r="Q63" s="485">
        <f>R63+S63+T63</f>
        <v>0</v>
      </c>
      <c r="R63" s="486"/>
      <c r="S63" s="485"/>
      <c r="T63" s="485"/>
      <c r="U63" s="485">
        <f>V63+W63+X63</f>
        <v>0</v>
      </c>
      <c r="V63" s="486"/>
      <c r="W63" s="485"/>
      <c r="X63" s="485"/>
      <c r="Y63" s="303"/>
      <c r="Z63" s="36"/>
      <c r="AA63" s="36"/>
    </row>
    <row r="64" spans="1:27" s="39" customFormat="1" ht="25.5" customHeight="1">
      <c r="A64" s="305"/>
      <c r="B64" s="257" t="s">
        <v>47</v>
      </c>
      <c r="C64" s="258"/>
      <c r="D64" s="306">
        <v>3</v>
      </c>
      <c r="E64" s="256"/>
      <c r="F64" s="305"/>
      <c r="G64" s="261"/>
      <c r="H64" s="389">
        <f>SUM(H47:Y54)</f>
        <v>55</v>
      </c>
      <c r="I64" s="334">
        <f>J64+K64+L64</f>
        <v>0</v>
      </c>
      <c r="J64" s="335">
        <f>J47+J49</f>
        <v>0</v>
      </c>
      <c r="K64" s="335">
        <f>K47+K49</f>
        <v>0</v>
      </c>
      <c r="L64" s="335">
        <f>L47+L49</f>
        <v>0</v>
      </c>
      <c r="M64" s="334">
        <f>M47+M49+M51+M53+M55</f>
        <v>0</v>
      </c>
      <c r="N64" s="335">
        <f>N47+N49</f>
        <v>0</v>
      </c>
      <c r="O64" s="335">
        <f>O47+O49</f>
        <v>0</v>
      </c>
      <c r="P64" s="335">
        <f>P47+P49</f>
        <v>0</v>
      </c>
      <c r="Q64" s="334">
        <f>Q47+Q49+Q51+Q53+Q55</f>
        <v>0</v>
      </c>
      <c r="R64" s="335">
        <f>R47+R49</f>
        <v>0</v>
      </c>
      <c r="S64" s="335">
        <f>S47+S49</f>
        <v>0</v>
      </c>
      <c r="T64" s="335">
        <f>T47+T49+T51</f>
        <v>0</v>
      </c>
      <c r="U64" s="334">
        <f>U47+U49+U51+U53+U55</f>
        <v>0</v>
      </c>
      <c r="V64" s="335">
        <f>V47+V49</f>
        <v>0</v>
      </c>
      <c r="W64" s="335">
        <f>W47+W49</f>
        <v>0</v>
      </c>
      <c r="X64" s="335">
        <f>X47+X49</f>
        <v>0</v>
      </c>
      <c r="Y64" s="307"/>
      <c r="Z64" s="44"/>
      <c r="AA64" s="44"/>
    </row>
    <row r="65" spans="1:27" s="460" customFormat="1" ht="25.5" customHeight="1">
      <c r="A65" s="317">
        <v>5</v>
      </c>
      <c r="B65" s="454" t="s">
        <v>134</v>
      </c>
      <c r="C65" s="510" t="s">
        <v>135</v>
      </c>
      <c r="D65" s="456"/>
      <c r="E65" s="457"/>
      <c r="F65" s="317"/>
      <c r="G65" s="318"/>
      <c r="H65" s="435">
        <v>400</v>
      </c>
      <c r="I65" s="436"/>
      <c r="J65" s="437"/>
      <c r="K65" s="437"/>
      <c r="L65" s="437"/>
      <c r="M65" s="436">
        <f>N65+O65+P65</f>
        <v>298</v>
      </c>
      <c r="N65" s="436">
        <v>21</v>
      </c>
      <c r="O65" s="436">
        <v>167</v>
      </c>
      <c r="P65" s="436">
        <v>110</v>
      </c>
      <c r="Q65" s="436">
        <f>R65+S65+T65</f>
        <v>57</v>
      </c>
      <c r="R65" s="436">
        <v>47</v>
      </c>
      <c r="S65" s="436">
        <v>5</v>
      </c>
      <c r="T65" s="436">
        <v>5</v>
      </c>
      <c r="U65" s="436">
        <f>V65+W65+X65</f>
        <v>0</v>
      </c>
      <c r="V65" s="436"/>
      <c r="W65" s="437"/>
      <c r="X65" s="437"/>
      <c r="Y65" s="458"/>
      <c r="Z65" s="459"/>
      <c r="AA65" s="459"/>
    </row>
    <row r="66" spans="1:25" s="42" customFormat="1" ht="23.25" customHeight="1">
      <c r="A66" s="308"/>
      <c r="B66" s="309" t="s">
        <v>48</v>
      </c>
      <c r="C66" s="310"/>
      <c r="D66" s="311">
        <f>D29+D37</f>
        <v>30.747999999999998</v>
      </c>
      <c r="E66" s="311">
        <f>E29+E37</f>
        <v>222.81</v>
      </c>
      <c r="F66" s="312" t="s">
        <v>59</v>
      </c>
      <c r="G66" s="313"/>
      <c r="H66" s="487">
        <f>H29+H37+H45+H64+H65</f>
        <v>1560</v>
      </c>
      <c r="I66" s="488">
        <f>J66+K66+L66</f>
        <v>0</v>
      </c>
      <c r="J66" s="488">
        <f>J29+J37+J45+J64+J65</f>
        <v>0</v>
      </c>
      <c r="K66" s="488">
        <f aca="true" t="shared" si="5" ref="K66:X66">K29+K37+K45+K64+K65</f>
        <v>0</v>
      </c>
      <c r="L66" s="488">
        <f t="shared" si="5"/>
        <v>0</v>
      </c>
      <c r="M66" s="488">
        <f>N66+O66+P66</f>
        <v>957</v>
      </c>
      <c r="N66" s="488">
        <f t="shared" si="5"/>
        <v>21</v>
      </c>
      <c r="O66" s="488">
        <f t="shared" si="5"/>
        <v>568</v>
      </c>
      <c r="P66" s="488">
        <f t="shared" si="5"/>
        <v>368</v>
      </c>
      <c r="Q66" s="488">
        <f>R66+S66+T66</f>
        <v>243</v>
      </c>
      <c r="R66" s="488">
        <f t="shared" si="5"/>
        <v>149</v>
      </c>
      <c r="S66" s="488">
        <f t="shared" si="5"/>
        <v>89</v>
      </c>
      <c r="T66" s="488">
        <f t="shared" si="5"/>
        <v>5</v>
      </c>
      <c r="U66" s="488">
        <f t="shared" si="5"/>
        <v>0</v>
      </c>
      <c r="V66" s="488">
        <f>V29+V37+V45+V64+V65</f>
        <v>0</v>
      </c>
      <c r="W66" s="488">
        <f t="shared" si="5"/>
        <v>0</v>
      </c>
      <c r="X66" s="488">
        <f t="shared" si="5"/>
        <v>0</v>
      </c>
      <c r="Y66" s="314"/>
    </row>
    <row r="67" spans="1:25" s="462" customFormat="1" ht="27" customHeight="1" hidden="1">
      <c r="A67" s="904"/>
      <c r="B67" s="905" t="s">
        <v>49</v>
      </c>
      <c r="C67" s="908" t="s">
        <v>31</v>
      </c>
      <c r="D67" s="908"/>
      <c r="E67" s="908"/>
      <c r="F67" s="315" t="s">
        <v>59</v>
      </c>
      <c r="G67" s="316"/>
      <c r="H67" s="489">
        <f>I67+M67+Q67+U67</f>
        <v>2279</v>
      </c>
      <c r="I67" s="489">
        <f>J67+K67+L67</f>
        <v>945</v>
      </c>
      <c r="J67" s="489">
        <v>400</v>
      </c>
      <c r="K67" s="489">
        <v>346</v>
      </c>
      <c r="L67" s="489">
        <v>199</v>
      </c>
      <c r="M67" s="489">
        <f>N67+O67+P67</f>
        <v>497</v>
      </c>
      <c r="N67" s="489">
        <v>235</v>
      </c>
      <c r="O67" s="489">
        <v>165</v>
      </c>
      <c r="P67" s="489">
        <v>97</v>
      </c>
      <c r="Q67" s="489">
        <f>R67+S67+T67</f>
        <v>300</v>
      </c>
      <c r="R67" s="489">
        <v>100</v>
      </c>
      <c r="S67" s="489">
        <v>100</v>
      </c>
      <c r="T67" s="489">
        <v>100</v>
      </c>
      <c r="U67" s="489">
        <f>V67+W67+X67</f>
        <v>537</v>
      </c>
      <c r="V67" s="489">
        <v>109</v>
      </c>
      <c r="W67" s="489">
        <v>139</v>
      </c>
      <c r="X67" s="489">
        <v>289</v>
      </c>
      <c r="Y67" s="461"/>
    </row>
    <row r="68" spans="1:27" s="464" customFormat="1" ht="28.5" customHeight="1" hidden="1">
      <c r="A68" s="904"/>
      <c r="B68" s="906"/>
      <c r="C68" s="908" t="s">
        <v>29</v>
      </c>
      <c r="D68" s="908"/>
      <c r="E68" s="908"/>
      <c r="F68" s="315" t="s">
        <v>59</v>
      </c>
      <c r="G68" s="316"/>
      <c r="H68" s="489">
        <f>I68+M68+Q68+U68</f>
        <v>21</v>
      </c>
      <c r="I68" s="489">
        <f>J68+K68+L68</f>
        <v>5</v>
      </c>
      <c r="J68" s="489"/>
      <c r="K68" s="489">
        <v>4</v>
      </c>
      <c r="L68" s="489">
        <v>1</v>
      </c>
      <c r="M68" s="489">
        <f>N68+O68+P68</f>
        <v>13</v>
      </c>
      <c r="N68" s="489">
        <v>5</v>
      </c>
      <c r="O68" s="489">
        <v>5</v>
      </c>
      <c r="P68" s="489">
        <v>3</v>
      </c>
      <c r="Q68" s="489">
        <f>R68+S68+T68</f>
        <v>0</v>
      </c>
      <c r="R68" s="489">
        <v>0</v>
      </c>
      <c r="S68" s="489">
        <v>0</v>
      </c>
      <c r="T68" s="489">
        <v>0</v>
      </c>
      <c r="U68" s="489">
        <f>V68+W68+X68</f>
        <v>3</v>
      </c>
      <c r="V68" s="489">
        <v>1</v>
      </c>
      <c r="W68" s="489">
        <v>1</v>
      </c>
      <c r="X68" s="489">
        <v>1</v>
      </c>
      <c r="Y68" s="461"/>
      <c r="Z68" s="463"/>
      <c r="AA68" s="463"/>
    </row>
    <row r="69" spans="1:27" s="464" customFormat="1" ht="28.5" customHeight="1" hidden="1">
      <c r="A69" s="904"/>
      <c r="B69" s="907"/>
      <c r="C69" s="909" t="s">
        <v>7</v>
      </c>
      <c r="D69" s="909"/>
      <c r="E69" s="909"/>
      <c r="F69" s="317" t="s">
        <v>59</v>
      </c>
      <c r="G69" s="318"/>
      <c r="H69" s="407">
        <f>I69+M69+Q69+U69</f>
        <v>2300</v>
      </c>
      <c r="I69" s="407">
        <f>J69+K69+L69</f>
        <v>950</v>
      </c>
      <c r="J69" s="407">
        <f>J67+J68</f>
        <v>400</v>
      </c>
      <c r="K69" s="407">
        <f>K67+K68</f>
        <v>350</v>
      </c>
      <c r="L69" s="407">
        <f>L67+L68</f>
        <v>200</v>
      </c>
      <c r="M69" s="407">
        <f>N69+O69+P69</f>
        <v>510</v>
      </c>
      <c r="N69" s="407">
        <f>N67+N68</f>
        <v>240</v>
      </c>
      <c r="O69" s="407">
        <f>O67+O68</f>
        <v>170</v>
      </c>
      <c r="P69" s="407">
        <f>P67+P68</f>
        <v>100</v>
      </c>
      <c r="Q69" s="407">
        <f>R69+S69+T69</f>
        <v>300</v>
      </c>
      <c r="R69" s="407">
        <f>R67+R68</f>
        <v>100</v>
      </c>
      <c r="S69" s="407">
        <f>S67+S68</f>
        <v>100</v>
      </c>
      <c r="T69" s="407">
        <f>T67+T68</f>
        <v>100</v>
      </c>
      <c r="U69" s="407">
        <f>V69+W69+X69</f>
        <v>540</v>
      </c>
      <c r="V69" s="407">
        <f>V67+V68</f>
        <v>110</v>
      </c>
      <c r="W69" s="407">
        <f>W67+W68</f>
        <v>140</v>
      </c>
      <c r="X69" s="407">
        <f>X67+X68</f>
        <v>290</v>
      </c>
      <c r="Y69" s="465"/>
      <c r="Z69" s="463"/>
      <c r="AA69" s="463"/>
    </row>
    <row r="70" spans="1:27" s="464" customFormat="1" ht="12.75" customHeight="1">
      <c r="A70" s="466"/>
      <c r="B70" s="467"/>
      <c r="C70" s="468"/>
      <c r="D70" s="468"/>
      <c r="E70" s="468"/>
      <c r="F70" s="469"/>
      <c r="G70" s="470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2"/>
      <c r="Z70" s="463"/>
      <c r="AA70" s="463"/>
    </row>
    <row r="71" spans="1:27" s="447" customFormat="1" ht="31.5" customHeight="1">
      <c r="A71" s="442"/>
      <c r="B71" s="719" t="s">
        <v>85</v>
      </c>
      <c r="C71" s="719"/>
      <c r="D71" s="443"/>
      <c r="E71" s="443"/>
      <c r="F71" s="910" t="s">
        <v>88</v>
      </c>
      <c r="G71" s="910"/>
      <c r="H71" s="910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5"/>
      <c r="Z71" s="446"/>
      <c r="AA71" s="446"/>
    </row>
    <row r="72" spans="1:27" s="447" customFormat="1" ht="31.5" customHeight="1">
      <c r="A72" s="442"/>
      <c r="B72" s="719" t="s">
        <v>86</v>
      </c>
      <c r="C72" s="719"/>
      <c r="D72" s="443"/>
      <c r="E72" s="443"/>
      <c r="F72" s="910" t="s">
        <v>89</v>
      </c>
      <c r="G72" s="910"/>
      <c r="H72" s="910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5"/>
      <c r="Z72" s="446"/>
      <c r="AA72" s="446"/>
    </row>
    <row r="73" spans="1:27" s="447" customFormat="1" ht="31.5" customHeight="1">
      <c r="A73" s="442"/>
      <c r="B73" s="719" t="s">
        <v>87</v>
      </c>
      <c r="C73" s="719"/>
      <c r="D73" s="443"/>
      <c r="E73" s="443"/>
      <c r="F73" s="910" t="s">
        <v>90</v>
      </c>
      <c r="G73" s="910"/>
      <c r="H73" s="910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5"/>
      <c r="Z73" s="446"/>
      <c r="AA73" s="446"/>
    </row>
    <row r="74" spans="1:27" s="447" customFormat="1" ht="43.5" customHeight="1">
      <c r="A74" s="442"/>
      <c r="B74" s="719" t="s">
        <v>169</v>
      </c>
      <c r="C74" s="719"/>
      <c r="D74" s="443"/>
      <c r="E74" s="443"/>
      <c r="F74" s="910" t="s">
        <v>181</v>
      </c>
      <c r="G74" s="910"/>
      <c r="H74" s="910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5"/>
      <c r="Z74" s="446"/>
      <c r="AA74" s="446"/>
    </row>
    <row r="76" ht="44.25" customHeight="1">
      <c r="H76" s="15"/>
    </row>
    <row r="85" spans="1:31" s="3" customFormat="1" ht="15.75">
      <c r="A85" s="1"/>
      <c r="B85" s="2"/>
      <c r="C85" s="4"/>
      <c r="D85" s="1"/>
      <c r="E85" s="1"/>
      <c r="F85" s="19"/>
      <c r="G85" s="5"/>
      <c r="J85" s="6"/>
      <c r="N85" s="6"/>
      <c r="R85" s="6"/>
      <c r="V85" s="6"/>
      <c r="Y85" s="9"/>
      <c r="Z85" s="10"/>
      <c r="AA85" s="10"/>
      <c r="AB85" s="1"/>
      <c r="AC85" s="1"/>
      <c r="AD85" s="1"/>
      <c r="AE85" s="1"/>
    </row>
    <row r="86" spans="1:31" s="3" customFormat="1" ht="15.75">
      <c r="A86" s="1"/>
      <c r="B86" s="2"/>
      <c r="C86" s="4"/>
      <c r="D86" s="1"/>
      <c r="E86" s="1"/>
      <c r="F86" s="19"/>
      <c r="G86" s="5"/>
      <c r="J86" s="6"/>
      <c r="N86" s="6"/>
      <c r="R86" s="6"/>
      <c r="V86" s="6"/>
      <c r="Y86" s="9"/>
      <c r="Z86" s="10"/>
      <c r="AA86" s="10"/>
      <c r="AB86" s="1"/>
      <c r="AC86" s="1"/>
      <c r="AD86" s="1"/>
      <c r="AE86" s="1"/>
    </row>
    <row r="87" spans="1:31" s="3" customFormat="1" ht="15.75">
      <c r="A87" s="1"/>
      <c r="B87" s="2"/>
      <c r="C87" s="4"/>
      <c r="D87" s="1"/>
      <c r="E87" s="1"/>
      <c r="F87" s="19"/>
      <c r="G87" s="5"/>
      <c r="J87" s="6"/>
      <c r="N87" s="6"/>
      <c r="R87" s="6"/>
      <c r="V87" s="6"/>
      <c r="Y87" s="9"/>
      <c r="Z87" s="10"/>
      <c r="AA87" s="10"/>
      <c r="AB87" s="1"/>
      <c r="AC87" s="1"/>
      <c r="AD87" s="1"/>
      <c r="AE87" s="1"/>
    </row>
  </sheetData>
  <sheetProtection/>
  <mergeCells count="232">
    <mergeCell ref="A53:A54"/>
    <mergeCell ref="C53:C54"/>
    <mergeCell ref="D53:D54"/>
    <mergeCell ref="E53:E54"/>
    <mergeCell ref="F53:F54"/>
    <mergeCell ref="H53:H54"/>
    <mergeCell ref="G53:G54"/>
    <mergeCell ref="B1:C1"/>
    <mergeCell ref="Q1:Y1"/>
    <mergeCell ref="B2:C2"/>
    <mergeCell ref="Q2:Y2"/>
    <mergeCell ref="B3:C3"/>
    <mergeCell ref="Q3:Y3"/>
    <mergeCell ref="B4:C4"/>
    <mergeCell ref="Q4:Y4"/>
    <mergeCell ref="B5:C5"/>
    <mergeCell ref="Q5:Y5"/>
    <mergeCell ref="A7:Y7"/>
    <mergeCell ref="A8:Y8"/>
    <mergeCell ref="A13:A15"/>
    <mergeCell ref="B13:B15"/>
    <mergeCell ref="C13:C15"/>
    <mergeCell ref="D13:E13"/>
    <mergeCell ref="F13:F15"/>
    <mergeCell ref="G13:G15"/>
    <mergeCell ref="Y13:Y15"/>
    <mergeCell ref="D14:D15"/>
    <mergeCell ref="E14:E15"/>
    <mergeCell ref="I14:I15"/>
    <mergeCell ref="J14:L14"/>
    <mergeCell ref="M14:M15"/>
    <mergeCell ref="N14:P14"/>
    <mergeCell ref="Q14:Q15"/>
    <mergeCell ref="E18:E19"/>
    <mergeCell ref="F18:F19"/>
    <mergeCell ref="G18:G19"/>
    <mergeCell ref="H18:H19"/>
    <mergeCell ref="H13:H15"/>
    <mergeCell ref="I13:X13"/>
    <mergeCell ref="Y18:Y19"/>
    <mergeCell ref="D20:D21"/>
    <mergeCell ref="E20:E21"/>
    <mergeCell ref="A20:A22"/>
    <mergeCell ref="R14:T14"/>
    <mergeCell ref="U14:U15"/>
    <mergeCell ref="V14:X14"/>
    <mergeCell ref="A18:A19"/>
    <mergeCell ref="C18:C19"/>
    <mergeCell ref="D18:D19"/>
    <mergeCell ref="A26:A28"/>
    <mergeCell ref="C26:C28"/>
    <mergeCell ref="F26:F28"/>
    <mergeCell ref="G26:G28"/>
    <mergeCell ref="Y20:Y22"/>
    <mergeCell ref="Y23:Y25"/>
    <mergeCell ref="Y26:Y28"/>
    <mergeCell ref="D23:D24"/>
    <mergeCell ref="E23:E24"/>
    <mergeCell ref="E26:E27"/>
    <mergeCell ref="A31:A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V35:V36"/>
    <mergeCell ref="K35:K36"/>
    <mergeCell ref="L35:L36"/>
    <mergeCell ref="M35:M36"/>
    <mergeCell ref="N35:N36"/>
    <mergeCell ref="O35:O36"/>
    <mergeCell ref="P35:P36"/>
    <mergeCell ref="J39:J41"/>
    <mergeCell ref="Q35:Q36"/>
    <mergeCell ref="R35:R36"/>
    <mergeCell ref="S35:S36"/>
    <mergeCell ref="T35:T36"/>
    <mergeCell ref="U35:U36"/>
    <mergeCell ref="P39:P41"/>
    <mergeCell ref="S39:S41"/>
    <mergeCell ref="T39:T41"/>
    <mergeCell ref="U39:U41"/>
    <mergeCell ref="W35:W36"/>
    <mergeCell ref="X35:X36"/>
    <mergeCell ref="Y35:Y36"/>
    <mergeCell ref="A39:A41"/>
    <mergeCell ref="C39:C41"/>
    <mergeCell ref="F39:F41"/>
    <mergeCell ref="G39:G41"/>
    <mergeCell ref="H39:H41"/>
    <mergeCell ref="I39:I41"/>
    <mergeCell ref="R39:R41"/>
    <mergeCell ref="V39:V41"/>
    <mergeCell ref="K39:K41"/>
    <mergeCell ref="L39:L41"/>
    <mergeCell ref="M39:M41"/>
    <mergeCell ref="N39:N41"/>
    <mergeCell ref="O39:O41"/>
    <mergeCell ref="G47:G48"/>
    <mergeCell ref="W39:W41"/>
    <mergeCell ref="X39:X41"/>
    <mergeCell ref="Y39:Y41"/>
    <mergeCell ref="C42:C44"/>
    <mergeCell ref="F42:F44"/>
    <mergeCell ref="G42:G44"/>
    <mergeCell ref="H42:H44"/>
    <mergeCell ref="Y42:Y44"/>
    <mergeCell ref="Q39:Q41"/>
    <mergeCell ref="I47:I48"/>
    <mergeCell ref="J47:J48"/>
    <mergeCell ref="K47:K48"/>
    <mergeCell ref="L47:L48"/>
    <mergeCell ref="M47:M48"/>
    <mergeCell ref="A47:A48"/>
    <mergeCell ref="C47:C48"/>
    <mergeCell ref="D47:D48"/>
    <mergeCell ref="E47:E48"/>
    <mergeCell ref="F47:F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I49:I50"/>
    <mergeCell ref="J49:J50"/>
    <mergeCell ref="K49:K50"/>
    <mergeCell ref="L49:L50"/>
    <mergeCell ref="M49:M50"/>
    <mergeCell ref="A49:A50"/>
    <mergeCell ref="C49:C50"/>
    <mergeCell ref="D49:D50"/>
    <mergeCell ref="E49:E50"/>
    <mergeCell ref="F49:F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I51:I52"/>
    <mergeCell ref="J51:J52"/>
    <mergeCell ref="K51:K52"/>
    <mergeCell ref="L51:L52"/>
    <mergeCell ref="M51:M52"/>
    <mergeCell ref="A51:A52"/>
    <mergeCell ref="C51:C52"/>
    <mergeCell ref="D51:D52"/>
    <mergeCell ref="E51:E52"/>
    <mergeCell ref="F51:F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G20:G22"/>
    <mergeCell ref="B73:C73"/>
    <mergeCell ref="F73:H73"/>
    <mergeCell ref="B74:C74"/>
    <mergeCell ref="F74:H74"/>
    <mergeCell ref="A67:A69"/>
    <mergeCell ref="B67:B69"/>
    <mergeCell ref="C67:E67"/>
    <mergeCell ref="C68:E68"/>
    <mergeCell ref="C69:E69"/>
    <mergeCell ref="F23:F25"/>
    <mergeCell ref="F71:H71"/>
    <mergeCell ref="B72:C72"/>
    <mergeCell ref="F72:H72"/>
    <mergeCell ref="H51:H52"/>
    <mergeCell ref="G51:G52"/>
    <mergeCell ref="H49:H50"/>
    <mergeCell ref="G49:G50"/>
    <mergeCell ref="B71:C71"/>
    <mergeCell ref="H47:H48"/>
    <mergeCell ref="G23:G25"/>
    <mergeCell ref="A42:A44"/>
    <mergeCell ref="H20:H22"/>
    <mergeCell ref="H23:H25"/>
    <mergeCell ref="H26:H28"/>
    <mergeCell ref="C20:C22"/>
    <mergeCell ref="A23:A25"/>
    <mergeCell ref="C23:C25"/>
    <mergeCell ref="D26:D27"/>
    <mergeCell ref="F20:F22"/>
  </mergeCells>
  <printOptions/>
  <pageMargins left="0.58" right="0.25" top="0.69" bottom="0.31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103-2</cp:lastModifiedBy>
  <cp:lastPrinted>2021-02-17T07:50:29Z</cp:lastPrinted>
  <dcterms:created xsi:type="dcterms:W3CDTF">2007-06-08T07:19:29Z</dcterms:created>
  <dcterms:modified xsi:type="dcterms:W3CDTF">2021-02-17T09:56:43Z</dcterms:modified>
  <cp:category/>
  <cp:version/>
  <cp:contentType/>
  <cp:contentStatus/>
</cp:coreProperties>
</file>